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de-fs-01\csi$_franklin$\Authorization\Applications\Application Templates\Conversion School Application\"/>
    </mc:Choice>
  </mc:AlternateContent>
  <bookViews>
    <workbookView xWindow="7620" yWindow="2580" windowWidth="18675" windowHeight="8190" tabRatio="709" activeTab="4"/>
  </bookViews>
  <sheets>
    <sheet name="Instructions" sheetId="25" r:id="rId1"/>
    <sheet name="Cover Page" sheetId="23" r:id="rId2"/>
    <sheet name="Page 1-Enrollment Plan" sheetId="22" r:id="rId3"/>
    <sheet name="Page 2-Staffing Plan" sheetId="19" r:id="rId4"/>
    <sheet name="Page 3-Assumptions" sheetId="17" r:id="rId5"/>
    <sheet name="Page 4-Year 0" sheetId="1" r:id="rId6"/>
    <sheet name="Page 5-Year 1" sheetId="13" r:id="rId7"/>
    <sheet name="Page 6-Year 2" sheetId="14" r:id="rId8"/>
    <sheet name="Page 7-Year 3" sheetId="15" r:id="rId9"/>
    <sheet name="Page 8-Year 4" sheetId="16" r:id="rId10"/>
    <sheet name="Page 9-Year 5" sheetId="20" r:id="rId11"/>
    <sheet name="Page 10-6 yr Budget-detail" sheetId="12" r:id="rId12"/>
    <sheet name="Page 11-6 yr Budget Summary" sheetId="21" r:id="rId13"/>
    <sheet name="Support-CDE start-up grant" sheetId="24" r:id="rId14"/>
  </sheets>
  <externalReferences>
    <externalReference r:id="rId15"/>
  </externalReferences>
  <definedNames>
    <definedName name="__FTE1">'Page 10-6 yr Budget-detail'!$C$6</definedName>
    <definedName name="__FTE2">'Page 10-6 yr Budget-detail'!$D$6</definedName>
    <definedName name="__fTE3">'Page 10-6 yr Budget-detail'!$E$6</definedName>
    <definedName name="__FTE4">'Page 10-6 yr Budget-detail'!$F$6</definedName>
    <definedName name="_FTE1" localSheetId="12">'Page 11-6 yr Budget Summary'!$C$5</definedName>
    <definedName name="_FTE2" localSheetId="12">'Page 11-6 yr Budget Summary'!$D$5</definedName>
    <definedName name="_fTE3" localSheetId="12">'Page 11-6 yr Budget Summary'!$E$5</definedName>
    <definedName name="_FTE4" localSheetId="12">'Page 11-6 yr Budget Summary'!$F$5</definedName>
    <definedName name="_FTE5">'[1]Budget Analysis'!$G$4</definedName>
    <definedName name="count">[1]budget!#REF!</definedName>
    <definedName name="FPC" localSheetId="11">'Page 10-6 yr Budget-detail'!#REF!</definedName>
    <definedName name="FPC" localSheetId="12">'Page 11-6 yr Budget Summary'!#REF!</definedName>
    <definedName name="FPC" localSheetId="6">'Page 5-Year 1'!$E$3</definedName>
    <definedName name="FPC" localSheetId="7">'Page 6-Year 2'!$E$3</definedName>
    <definedName name="FPC" localSheetId="8">'Page 7-Year 3'!$E$3</definedName>
    <definedName name="FPC" localSheetId="9">'Page 8-Year 4'!$E$3</definedName>
    <definedName name="FPC" localSheetId="10">'Page 9-Year 5'!$E$3</definedName>
    <definedName name="FPC">'Page 4-Year 0'!$E$3</definedName>
    <definedName name="FTE">'[1]Budget Analysis'!#REF!</definedName>
    <definedName name="FTE0" localSheetId="12">'Page 11-6 yr Budget Summary'!$B$5</definedName>
    <definedName name="FTE0">'Page 10-6 yr Budget-detail'!$B$6</definedName>
    <definedName name="GandT">[1]Assumptions!#REF!</definedName>
    <definedName name="objects">[1]Other!$D$1:$D$12</definedName>
    <definedName name="_xlnm.Print_Area" localSheetId="1">'Cover Page'!$A$1:$H$43</definedName>
    <definedName name="_xlnm.Print_Area" localSheetId="11">'Page 10-6 yr Budget-detail'!$A$1:$H$104</definedName>
    <definedName name="_xlnm.Print_Area" localSheetId="3">'Page 2-Staffing Plan'!$A$1:$J$41</definedName>
    <definedName name="_xlnm.Print_Area" localSheetId="5">'Page 4-Year 0'!$A$1:$E$88</definedName>
    <definedName name="_xlnm.Print_Area" localSheetId="6">'Page 5-Year 1'!$A$1:$E$87</definedName>
    <definedName name="_xlnm.Print_Area" localSheetId="7">'Page 6-Year 2'!$A$1:$E$87</definedName>
    <definedName name="_xlnm.Print_Area" localSheetId="8">'Page 7-Year 3'!$A$1:$E$87</definedName>
    <definedName name="_xlnm.Print_Area" localSheetId="9">'Page 8-Year 4'!$A$1:$E$87</definedName>
    <definedName name="_xlnm.Print_Area" localSheetId="10">'Page 9-Year 5'!$A$1:$E$87</definedName>
    <definedName name="_xlnm.Print_Titles" localSheetId="11">'Page 10-6 yr Budget-detail'!$1:$4</definedName>
    <definedName name="_xlnm.Print_Titles" localSheetId="12">'Page 11-6 yr Budget Summary'!$1:$3</definedName>
    <definedName name="_xlnm.Print_Titles" localSheetId="5">'Page 4-Year 0'!$1:$4</definedName>
    <definedName name="_xlnm.Print_Titles" localSheetId="6">'Page 5-Year 1'!$1:$4</definedName>
    <definedName name="_xlnm.Print_Titles" localSheetId="7">'Page 6-Year 2'!$1:$4</definedName>
    <definedName name="_xlnm.Print_Titles" localSheetId="8">'Page 7-Year 3'!$1:$4</definedName>
    <definedName name="_xlnm.Print_Titles" localSheetId="9">'Page 8-Year 4'!$1:$4</definedName>
    <definedName name="_xlnm.Print_Titles" localSheetId="10">'Page 9-Year 5'!$1:$4</definedName>
    <definedName name="Projects">[1]Other!$A$5:$A$19</definedName>
    <definedName name="raise">[1]salaries!#REF!</definedName>
    <definedName name="TitleI">[1]Assumptions!#REF!</definedName>
  </definedNames>
  <calcPr calcId="152511"/>
</workbook>
</file>

<file path=xl/calcChain.xml><?xml version="1.0" encoding="utf-8"?>
<calcChain xmlns="http://schemas.openxmlformats.org/spreadsheetml/2006/main">
  <c r="B52" i="20" l="1"/>
  <c r="E52" i="20"/>
  <c r="G52" i="12" s="1"/>
  <c r="G27" i="21" s="1"/>
  <c r="B52" i="16"/>
  <c r="E52" i="16" s="1"/>
  <c r="F52" i="12" s="1"/>
  <c r="F27" i="21" s="1"/>
  <c r="B52" i="15"/>
  <c r="E52" i="15" s="1"/>
  <c r="E52" i="12" s="1"/>
  <c r="E27" i="21" s="1"/>
  <c r="B52" i="14"/>
  <c r="E52" i="14" s="1"/>
  <c r="D52" i="12" s="1"/>
  <c r="D27" i="21" s="1"/>
  <c r="B52" i="1"/>
  <c r="E52" i="1" s="1"/>
  <c r="B52" i="12" s="1"/>
  <c r="B27" i="21" s="1"/>
  <c r="B52" i="13"/>
  <c r="E52" i="13" s="1"/>
  <c r="C52" i="12" s="1"/>
  <c r="C27" i="21" s="1"/>
  <c r="C18" i="20"/>
  <c r="E18" i="20" s="1"/>
  <c r="G18" i="12" s="1"/>
  <c r="C23" i="20"/>
  <c r="E23" i="20" s="1"/>
  <c r="G23" i="12" s="1"/>
  <c r="C22" i="20"/>
  <c r="E22" i="20" s="1"/>
  <c r="G22" i="12" s="1"/>
  <c r="C21" i="20"/>
  <c r="E21" i="20" s="1"/>
  <c r="G21" i="12" s="1"/>
  <c r="C23" i="16"/>
  <c r="E23" i="16" s="1"/>
  <c r="F23" i="12" s="1"/>
  <c r="C22" i="16"/>
  <c r="E22" i="16" s="1"/>
  <c r="F22" i="12" s="1"/>
  <c r="C21" i="16"/>
  <c r="E21" i="16" s="1"/>
  <c r="F21" i="12" s="1"/>
  <c r="C18" i="16"/>
  <c r="C23" i="15"/>
  <c r="E23" i="15" s="1"/>
  <c r="E23" i="12" s="1"/>
  <c r="C22" i="15"/>
  <c r="E22" i="15"/>
  <c r="E22" i="12" s="1"/>
  <c r="C21" i="15"/>
  <c r="C18" i="15"/>
  <c r="E18" i="15" s="1"/>
  <c r="E18" i="12" s="1"/>
  <c r="C23" i="14"/>
  <c r="E23" i="14" s="1"/>
  <c r="D23" i="12" s="1"/>
  <c r="C22" i="14"/>
  <c r="E22" i="14" s="1"/>
  <c r="D22" i="12" s="1"/>
  <c r="C21" i="14"/>
  <c r="E21" i="14" s="1"/>
  <c r="D21" i="12" s="1"/>
  <c r="C18" i="14"/>
  <c r="E18" i="14" s="1"/>
  <c r="D18" i="12" s="1"/>
  <c r="C23" i="13"/>
  <c r="E23" i="13" s="1"/>
  <c r="C23" i="12" s="1"/>
  <c r="C22" i="13"/>
  <c r="E22" i="13" s="1"/>
  <c r="C22" i="12" s="1"/>
  <c r="C21" i="13"/>
  <c r="E21" i="13"/>
  <c r="C21" i="12" s="1"/>
  <c r="C18" i="13"/>
  <c r="E18" i="13" s="1"/>
  <c r="C18" i="12" s="1"/>
  <c r="B17" i="13"/>
  <c r="E17" i="13" s="1"/>
  <c r="C17" i="12" s="1"/>
  <c r="B30" i="19"/>
  <c r="B36" i="19" s="1"/>
  <c r="C30" i="19"/>
  <c r="C36" i="19" s="1"/>
  <c r="B17" i="20"/>
  <c r="E17" i="20" s="1"/>
  <c r="G17" i="12" s="1"/>
  <c r="E20" i="20"/>
  <c r="G20" i="12"/>
  <c r="E24" i="20"/>
  <c r="G24" i="12" s="1"/>
  <c r="B17" i="16"/>
  <c r="E17" i="16" s="1"/>
  <c r="F17" i="12" s="1"/>
  <c r="E20" i="16"/>
  <c r="F20" i="12"/>
  <c r="B17" i="15"/>
  <c r="E17" i="15" s="1"/>
  <c r="E17" i="12" s="1"/>
  <c r="B17" i="14"/>
  <c r="E17" i="14" s="1"/>
  <c r="D17" i="12" s="1"/>
  <c r="E20" i="14"/>
  <c r="D20" i="12"/>
  <c r="E20" i="13"/>
  <c r="C20" i="12" s="1"/>
  <c r="E22" i="1"/>
  <c r="B22" i="12"/>
  <c r="E17" i="1"/>
  <c r="B17" i="12" s="1"/>
  <c r="B10" i="21" s="1"/>
  <c r="B19" i="20"/>
  <c r="E19" i="20" s="1"/>
  <c r="G19" i="12" s="1"/>
  <c r="B19" i="16"/>
  <c r="E19" i="16" s="1"/>
  <c r="F19" i="12" s="1"/>
  <c r="B19" i="15"/>
  <c r="E19" i="15" s="1"/>
  <c r="E19" i="12" s="1"/>
  <c r="B19" i="14"/>
  <c r="E19" i="14" s="1"/>
  <c r="D19" i="12" s="1"/>
  <c r="B19" i="13"/>
  <c r="E19" i="13" s="1"/>
  <c r="C19" i="12" s="1"/>
  <c r="B9" i="20"/>
  <c r="B9" i="16"/>
  <c r="E9" i="16" s="1"/>
  <c r="F9" i="12" s="1"/>
  <c r="B9" i="15"/>
  <c r="E9" i="15" s="1"/>
  <c r="E9" i="12" s="1"/>
  <c r="B9" i="14"/>
  <c r="B9" i="13"/>
  <c r="E9" i="13" s="1"/>
  <c r="C9" i="12" s="1"/>
  <c r="G45" i="19"/>
  <c r="G99" i="12" s="1"/>
  <c r="G44" i="19"/>
  <c r="F45" i="19"/>
  <c r="F44" i="19"/>
  <c r="E44" i="19"/>
  <c r="E98" i="12" s="1"/>
  <c r="E45" i="19"/>
  <c r="D45" i="19"/>
  <c r="D44" i="19"/>
  <c r="D32" i="19"/>
  <c r="D47" i="19" s="1"/>
  <c r="G32" i="19"/>
  <c r="B31" i="20"/>
  <c r="E31" i="20" s="1"/>
  <c r="F32" i="19"/>
  <c r="B31" i="16" s="1"/>
  <c r="E31" i="16" s="1"/>
  <c r="F31" i="12" s="1"/>
  <c r="E32" i="19"/>
  <c r="B31" i="15"/>
  <c r="E47" i="20"/>
  <c r="G47" i="12" s="1"/>
  <c r="E47" i="16"/>
  <c r="F47" i="12"/>
  <c r="E47" i="15"/>
  <c r="E47" i="12" s="1"/>
  <c r="E47" i="14"/>
  <c r="D47" i="12"/>
  <c r="E47" i="13"/>
  <c r="C47" i="12" s="1"/>
  <c r="E47" i="1"/>
  <c r="B47" i="12"/>
  <c r="B10" i="14"/>
  <c r="E10" i="14" s="1"/>
  <c r="D10" i="12" s="1"/>
  <c r="E10" i="1"/>
  <c r="B10" i="12" s="1"/>
  <c r="C32" i="19"/>
  <c r="C44" i="19"/>
  <c r="B44" i="19"/>
  <c r="B99" i="12" s="1"/>
  <c r="C73" i="20"/>
  <c r="D73" i="20"/>
  <c r="E34" i="20"/>
  <c r="G34" i="12"/>
  <c r="E39" i="20"/>
  <c r="G39" i="12"/>
  <c r="E43" i="20"/>
  <c r="G43" i="12" s="1"/>
  <c r="E44" i="20"/>
  <c r="G44" i="12" s="1"/>
  <c r="E45" i="20"/>
  <c r="G45" i="12"/>
  <c r="E46" i="20"/>
  <c r="G46" i="12" s="1"/>
  <c r="E48" i="20"/>
  <c r="G48" i="12" s="1"/>
  <c r="E49" i="20"/>
  <c r="G49" i="12"/>
  <c r="E55" i="20"/>
  <c r="G55" i="12"/>
  <c r="E64" i="20"/>
  <c r="G64" i="12"/>
  <c r="E65" i="20"/>
  <c r="G65" i="12"/>
  <c r="E66" i="20"/>
  <c r="G66" i="12" s="1"/>
  <c r="E67" i="20"/>
  <c r="G67" i="12" s="1"/>
  <c r="E68" i="20"/>
  <c r="G68" i="12" s="1"/>
  <c r="G26" i="21"/>
  <c r="E70" i="20"/>
  <c r="G70" i="12" s="1"/>
  <c r="G28" i="21" s="1"/>
  <c r="E72" i="20"/>
  <c r="G72" i="12"/>
  <c r="D28" i="20"/>
  <c r="E11" i="20"/>
  <c r="G11" i="12" s="1"/>
  <c r="G13" i="21" s="1"/>
  <c r="E12" i="20"/>
  <c r="G12" i="12"/>
  <c r="G14" i="21" s="1"/>
  <c r="E13" i="20"/>
  <c r="G13" i="12"/>
  <c r="E14" i="20"/>
  <c r="G14" i="12"/>
  <c r="E15" i="20"/>
  <c r="G15" i="12"/>
  <c r="E25" i="20"/>
  <c r="G25" i="12"/>
  <c r="C73" i="16"/>
  <c r="D73" i="16"/>
  <c r="E34" i="16"/>
  <c r="E39" i="16"/>
  <c r="F39" i="12" s="1"/>
  <c r="E43" i="16"/>
  <c r="F43" i="12" s="1"/>
  <c r="E44" i="16"/>
  <c r="F44" i="12" s="1"/>
  <c r="E45" i="16"/>
  <c r="F45" i="12" s="1"/>
  <c r="E46" i="16"/>
  <c r="F46" i="12" s="1"/>
  <c r="E48" i="16"/>
  <c r="F48" i="12"/>
  <c r="E49" i="16"/>
  <c r="F49" i="12" s="1"/>
  <c r="E55" i="16"/>
  <c r="F55" i="12"/>
  <c r="E64" i="16"/>
  <c r="F64" i="12" s="1"/>
  <c r="E65" i="16"/>
  <c r="F65" i="12" s="1"/>
  <c r="E66" i="16"/>
  <c r="F66" i="12"/>
  <c r="E67" i="16"/>
  <c r="F67" i="12" s="1"/>
  <c r="E68" i="16"/>
  <c r="F68" i="12"/>
  <c r="F26" i="21"/>
  <c r="E70" i="16"/>
  <c r="E72" i="16"/>
  <c r="F72" i="12" s="1"/>
  <c r="D28" i="16"/>
  <c r="D75" i="16"/>
  <c r="D80" i="16" s="1"/>
  <c r="E11" i="16"/>
  <c r="F11" i="12" s="1"/>
  <c r="E12" i="16"/>
  <c r="F12" i="12"/>
  <c r="E13" i="16"/>
  <c r="F13" i="12"/>
  <c r="F14" i="21" s="1"/>
  <c r="E14" i="16"/>
  <c r="F14" i="12" s="1"/>
  <c r="E15" i="16"/>
  <c r="E24" i="16"/>
  <c r="F24" i="12"/>
  <c r="E25" i="16"/>
  <c r="F25" i="12"/>
  <c r="C73" i="15"/>
  <c r="D73" i="15"/>
  <c r="D75" i="15" s="1"/>
  <c r="E34" i="15"/>
  <c r="E34" i="12"/>
  <c r="E39" i="15"/>
  <c r="E39" i="12"/>
  <c r="E43" i="15"/>
  <c r="E43" i="12"/>
  <c r="E44" i="15"/>
  <c r="E44" i="12"/>
  <c r="E45" i="15"/>
  <c r="E45" i="12"/>
  <c r="E46" i="15"/>
  <c r="E48" i="15"/>
  <c r="E48" i="12" s="1"/>
  <c r="E49" i="15"/>
  <c r="E49" i="12" s="1"/>
  <c r="E55" i="15"/>
  <c r="E55" i="12" s="1"/>
  <c r="E64" i="15"/>
  <c r="E64" i="12" s="1"/>
  <c r="E65" i="15"/>
  <c r="E65" i="12"/>
  <c r="E25" i="21" s="1"/>
  <c r="E66" i="15"/>
  <c r="E67" i="15"/>
  <c r="E67" i="12"/>
  <c r="E68" i="15"/>
  <c r="E70" i="15"/>
  <c r="E70" i="12"/>
  <c r="E28" i="21"/>
  <c r="E72" i="15"/>
  <c r="E72" i="12" s="1"/>
  <c r="D28" i="15"/>
  <c r="D80" i="15"/>
  <c r="E11" i="15"/>
  <c r="E11" i="12"/>
  <c r="E13" i="21"/>
  <c r="E12" i="15"/>
  <c r="E12" i="12" s="1"/>
  <c r="E14" i="21" s="1"/>
  <c r="E13" i="15"/>
  <c r="E13" i="12"/>
  <c r="E14" i="15"/>
  <c r="E15" i="15"/>
  <c r="E15" i="12" s="1"/>
  <c r="E20" i="15"/>
  <c r="E20" i="12" s="1"/>
  <c r="E24" i="15"/>
  <c r="E24" i="12" s="1"/>
  <c r="E25" i="15"/>
  <c r="E25" i="12"/>
  <c r="E11" i="14"/>
  <c r="D11" i="12" s="1"/>
  <c r="D13" i="21"/>
  <c r="E12" i="14"/>
  <c r="D12" i="12"/>
  <c r="D14" i="21" s="1"/>
  <c r="E13" i="14"/>
  <c r="D13" i="12"/>
  <c r="E14" i="14"/>
  <c r="D14" i="12" s="1"/>
  <c r="E15" i="14"/>
  <c r="D15" i="12" s="1"/>
  <c r="E24" i="14"/>
  <c r="D24" i="12" s="1"/>
  <c r="C73" i="14"/>
  <c r="E34" i="14"/>
  <c r="D34" i="12" s="1"/>
  <c r="E39" i="14"/>
  <c r="D39" i="12"/>
  <c r="E45" i="14"/>
  <c r="D45" i="12" s="1"/>
  <c r="E48" i="14"/>
  <c r="D48" i="12"/>
  <c r="E49" i="14"/>
  <c r="D49" i="12" s="1"/>
  <c r="E55" i="14"/>
  <c r="D55" i="12"/>
  <c r="E65" i="14"/>
  <c r="D65" i="12" s="1"/>
  <c r="E66" i="14"/>
  <c r="D66" i="12"/>
  <c r="E70" i="14"/>
  <c r="D70" i="12" s="1"/>
  <c r="D28" i="21" s="1"/>
  <c r="E72" i="14"/>
  <c r="D72" i="12"/>
  <c r="E34" i="13"/>
  <c r="C34" i="12" s="1"/>
  <c r="E39" i="13"/>
  <c r="C39" i="12"/>
  <c r="E45" i="13"/>
  <c r="C45" i="12" s="1"/>
  <c r="E48" i="13"/>
  <c r="C48" i="12"/>
  <c r="E49" i="13"/>
  <c r="C49" i="12" s="1"/>
  <c r="E55" i="13"/>
  <c r="C55" i="12"/>
  <c r="E65" i="13"/>
  <c r="C65" i="12" s="1"/>
  <c r="E66" i="13"/>
  <c r="C66" i="12" s="1"/>
  <c r="E70" i="13"/>
  <c r="C70" i="12"/>
  <c r="C28" i="21"/>
  <c r="E72" i="13"/>
  <c r="C72" i="12"/>
  <c r="E11" i="13"/>
  <c r="E12" i="13"/>
  <c r="C12" i="12" s="1"/>
  <c r="C14" i="21" s="1"/>
  <c r="E13" i="13"/>
  <c r="C13" i="12" s="1"/>
  <c r="E14" i="13"/>
  <c r="C14" i="12" s="1"/>
  <c r="E15" i="13"/>
  <c r="C15" i="12"/>
  <c r="C12" i="21" s="1"/>
  <c r="E24" i="13"/>
  <c r="C24" i="12" s="1"/>
  <c r="E32" i="1"/>
  <c r="B32" i="12"/>
  <c r="E35" i="1"/>
  <c r="E39" i="1"/>
  <c r="E40" i="1"/>
  <c r="B40" i="12"/>
  <c r="E42" i="1"/>
  <c r="B42" i="12" s="1"/>
  <c r="E45" i="1"/>
  <c r="B45" i="12"/>
  <c r="E48" i="1"/>
  <c r="B48" i="12" s="1"/>
  <c r="E49" i="1"/>
  <c r="B49" i="12" s="1"/>
  <c r="E50" i="1"/>
  <c r="B50" i="12"/>
  <c r="B22" i="21" s="1"/>
  <c r="E51" i="1"/>
  <c r="B51" i="12"/>
  <c r="E54" i="1"/>
  <c r="B54" i="12" s="1"/>
  <c r="E55" i="1"/>
  <c r="B55" i="12"/>
  <c r="E56" i="1"/>
  <c r="B56" i="12" s="1"/>
  <c r="E59" i="1"/>
  <c r="B59" i="12"/>
  <c r="E60" i="1"/>
  <c r="B60" i="12"/>
  <c r="E61" i="1"/>
  <c r="B61" i="12" s="1"/>
  <c r="E62" i="1"/>
  <c r="B62" i="12"/>
  <c r="B24" i="21" s="1"/>
  <c r="E63" i="1"/>
  <c r="B63" i="12"/>
  <c r="E65" i="1"/>
  <c r="E66" i="1"/>
  <c r="B66" i="12" s="1"/>
  <c r="B21" i="21" s="1"/>
  <c r="E69" i="1"/>
  <c r="B69" i="12" s="1"/>
  <c r="E70" i="1"/>
  <c r="B70" i="12"/>
  <c r="B28" i="21" s="1"/>
  <c r="E71" i="1"/>
  <c r="B71" i="12"/>
  <c r="B23" i="21" s="1"/>
  <c r="E72" i="1"/>
  <c r="E9" i="1"/>
  <c r="B9" i="12"/>
  <c r="B9" i="21" s="1"/>
  <c r="E11" i="1"/>
  <c r="B11" i="12" s="1"/>
  <c r="B13" i="21" s="1"/>
  <c r="E12" i="1"/>
  <c r="B12" i="12"/>
  <c r="E13" i="1"/>
  <c r="B13" i="12" s="1"/>
  <c r="B14" i="21" s="1"/>
  <c r="E14" i="1"/>
  <c r="E15" i="1"/>
  <c r="B15" i="12"/>
  <c r="E16" i="1"/>
  <c r="B16" i="12"/>
  <c r="E18" i="1"/>
  <c r="B18" i="12" s="1"/>
  <c r="E19" i="1"/>
  <c r="B19" i="12" s="1"/>
  <c r="E20" i="1"/>
  <c r="B20" i="12" s="1"/>
  <c r="E21" i="1"/>
  <c r="B21" i="12" s="1"/>
  <c r="E23" i="1"/>
  <c r="B23" i="12" s="1"/>
  <c r="E24" i="1"/>
  <c r="B24" i="12"/>
  <c r="E25" i="1"/>
  <c r="B25" i="12" s="1"/>
  <c r="E27" i="1"/>
  <c r="B26" i="12"/>
  <c r="B7" i="21" s="1"/>
  <c r="B39" i="12"/>
  <c r="E78" i="1"/>
  <c r="E66" i="12"/>
  <c r="D67" i="14"/>
  <c r="E67" i="14"/>
  <c r="D67" i="12" s="1"/>
  <c r="C35" i="13"/>
  <c r="D64" i="1"/>
  <c r="E64" i="1"/>
  <c r="B64" i="12" s="1"/>
  <c r="B25" i="21" s="1"/>
  <c r="B10" i="20"/>
  <c r="E10" i="20" s="1"/>
  <c r="G10" i="12" s="1"/>
  <c r="B10" i="16"/>
  <c r="E10" i="16" s="1"/>
  <c r="F10" i="12" s="1"/>
  <c r="B10" i="15"/>
  <c r="E10" i="15" s="1"/>
  <c r="E10" i="12" s="1"/>
  <c r="B10" i="13"/>
  <c r="B20" i="22"/>
  <c r="E5" i="13"/>
  <c r="B28" i="1"/>
  <c r="C28" i="1"/>
  <c r="B27" i="16"/>
  <c r="E27" i="16" s="1"/>
  <c r="F27" i="12" s="1"/>
  <c r="F8" i="21" s="1"/>
  <c r="B3" i="1"/>
  <c r="A2" i="1" s="1"/>
  <c r="B3" i="13"/>
  <c r="A2" i="13" s="1"/>
  <c r="D61" i="17"/>
  <c r="B41" i="14" s="1"/>
  <c r="E41" i="14" s="1"/>
  <c r="D41" i="12" s="1"/>
  <c r="C61" i="17"/>
  <c r="B41" i="13" s="1"/>
  <c r="E41" i="13" s="1"/>
  <c r="C41" i="12" s="1"/>
  <c r="B22" i="22"/>
  <c r="E6" i="13"/>
  <c r="C20" i="22"/>
  <c r="D20" i="22"/>
  <c r="E20" i="22"/>
  <c r="F20" i="22"/>
  <c r="E78" i="20"/>
  <c r="G78" i="12" s="1"/>
  <c r="E78" i="16"/>
  <c r="E78" i="15"/>
  <c r="E78" i="12" s="1"/>
  <c r="E78" i="14"/>
  <c r="D34" i="21" s="1"/>
  <c r="E78" i="13"/>
  <c r="C78" i="12"/>
  <c r="C33" i="24"/>
  <c r="C4" i="24" s="1"/>
  <c r="D25" i="13" s="1"/>
  <c r="D31" i="1"/>
  <c r="D53" i="1"/>
  <c r="D43" i="1"/>
  <c r="E43" i="1"/>
  <c r="B43" i="12" s="1"/>
  <c r="D44" i="1"/>
  <c r="E44" i="1" s="1"/>
  <c r="B44" i="12" s="1"/>
  <c r="D46" i="1"/>
  <c r="E46" i="1"/>
  <c r="B46" i="12" s="1"/>
  <c r="D57" i="1"/>
  <c r="E57" i="1"/>
  <c r="B57" i="12" s="1"/>
  <c r="D58" i="1"/>
  <c r="E58" i="1"/>
  <c r="B58" i="12"/>
  <c r="D67" i="1"/>
  <c r="E67" i="1" s="1"/>
  <c r="B67" i="12"/>
  <c r="D68" i="1"/>
  <c r="E68" i="1"/>
  <c r="B68" i="12" s="1"/>
  <c r="B26" i="21" s="1"/>
  <c r="B50" i="14"/>
  <c r="E50" i="14" s="1"/>
  <c r="D50" i="12" s="1"/>
  <c r="B50" i="15"/>
  <c r="E50" i="15" s="1"/>
  <c r="E50" i="12" s="1"/>
  <c r="E22" i="21" s="1"/>
  <c r="E21" i="21" s="1"/>
  <c r="B50" i="16"/>
  <c r="E50" i="16" s="1"/>
  <c r="F50" i="12"/>
  <c r="B50" i="20"/>
  <c r="E50" i="20" s="1"/>
  <c r="G50" i="12" s="1"/>
  <c r="B50" i="13"/>
  <c r="E50" i="13" s="1"/>
  <c r="C50" i="12" s="1"/>
  <c r="D43" i="14"/>
  <c r="D44" i="14"/>
  <c r="E44" i="14"/>
  <c r="D44" i="12" s="1"/>
  <c r="D46" i="14"/>
  <c r="E46" i="14" s="1"/>
  <c r="D46" i="12" s="1"/>
  <c r="D57" i="14"/>
  <c r="D58" i="14"/>
  <c r="D73" i="14" s="1"/>
  <c r="D15" i="19"/>
  <c r="D30" i="19"/>
  <c r="D36" i="19"/>
  <c r="D64" i="14"/>
  <c r="E64" i="14" s="1"/>
  <c r="D64" i="12" s="1"/>
  <c r="D25" i="21" s="1"/>
  <c r="D68" i="14"/>
  <c r="E68" i="14"/>
  <c r="D68" i="12"/>
  <c r="D26" i="21" s="1"/>
  <c r="C22" i="22"/>
  <c r="E6" i="14"/>
  <c r="B26" i="14"/>
  <c r="B60" i="14" s="1"/>
  <c r="E60" i="14" s="1"/>
  <c r="D60" i="12" s="1"/>
  <c r="E15" i="19"/>
  <c r="B32" i="15" s="1"/>
  <c r="E32" i="15" s="1"/>
  <c r="E30" i="19"/>
  <c r="E36" i="19"/>
  <c r="E61" i="17"/>
  <c r="B41" i="15"/>
  <c r="E41" i="15" s="1"/>
  <c r="E41" i="12" s="1"/>
  <c r="E46" i="12"/>
  <c r="D22" i="22"/>
  <c r="E6" i="15" s="1"/>
  <c r="E5" i="21"/>
  <c r="F15" i="19"/>
  <c r="F30" i="19"/>
  <c r="F36" i="19"/>
  <c r="F34" i="12"/>
  <c r="F61" i="17"/>
  <c r="B41" i="16" s="1"/>
  <c r="E41" i="16" s="1"/>
  <c r="F41" i="12" s="1"/>
  <c r="E22" i="22"/>
  <c r="E6" i="16" s="1"/>
  <c r="G15" i="19"/>
  <c r="B32" i="20"/>
  <c r="G30" i="19"/>
  <c r="G36" i="19" s="1"/>
  <c r="G37" i="19" s="1"/>
  <c r="G61" i="17"/>
  <c r="B41" i="20" s="1"/>
  <c r="E41" i="20" s="1"/>
  <c r="G41" i="12" s="1"/>
  <c r="F22" i="22"/>
  <c r="E6" i="20" s="1"/>
  <c r="G6" i="12" s="1"/>
  <c r="D43" i="13"/>
  <c r="D44" i="13"/>
  <c r="E44" i="13" s="1"/>
  <c r="C44" i="12" s="1"/>
  <c r="D46" i="13"/>
  <c r="E46" i="13"/>
  <c r="C46" i="12"/>
  <c r="D57" i="13"/>
  <c r="D58" i="13"/>
  <c r="C15" i="19"/>
  <c r="B32" i="13"/>
  <c r="E32" i="13" s="1"/>
  <c r="D64" i="13"/>
  <c r="E64" i="13" s="1"/>
  <c r="C64" i="12" s="1"/>
  <c r="D67" i="13"/>
  <c r="E67" i="13"/>
  <c r="C67" i="12" s="1"/>
  <c r="D68" i="13"/>
  <c r="E68" i="13" s="1"/>
  <c r="C68" i="12"/>
  <c r="C26" i="21"/>
  <c r="C33" i="13"/>
  <c r="B32" i="19"/>
  <c r="B27" i="14"/>
  <c r="E27" i="14" s="1"/>
  <c r="D27" i="12"/>
  <c r="D8" i="21" s="1"/>
  <c r="B27" i="15"/>
  <c r="E27" i="15" s="1"/>
  <c r="E27" i="12" s="1"/>
  <c r="E8" i="21" s="1"/>
  <c r="B27" i="20"/>
  <c r="E27" i="20" s="1"/>
  <c r="G27" i="12"/>
  <c r="G8" i="21" s="1"/>
  <c r="B27" i="13"/>
  <c r="E27" i="13" s="1"/>
  <c r="C27" i="12" s="1"/>
  <c r="C8" i="21" s="1"/>
  <c r="D33" i="24"/>
  <c r="D4" i="24"/>
  <c r="D25" i="14"/>
  <c r="E8" i="14"/>
  <c r="D8" i="12" s="1"/>
  <c r="C45" i="19"/>
  <c r="B35" i="12"/>
  <c r="B38" i="1"/>
  <c r="E38" i="1" s="1"/>
  <c r="B38" i="12"/>
  <c r="B72" i="12"/>
  <c r="B5" i="19"/>
  <c r="B17" i="19"/>
  <c r="B45" i="19"/>
  <c r="B15" i="19"/>
  <c r="B35" i="19"/>
  <c r="B37" i="19" s="1"/>
  <c r="B61" i="17"/>
  <c r="B41" i="1" s="1"/>
  <c r="E41" i="1" s="1"/>
  <c r="B41" i="12" s="1"/>
  <c r="B33" i="24"/>
  <c r="B35" i="24"/>
  <c r="B5" i="21"/>
  <c r="B6" i="12"/>
  <c r="B83" i="12"/>
  <c r="B39" i="21"/>
  <c r="B3" i="20"/>
  <c r="A2" i="20"/>
  <c r="B3" i="16"/>
  <c r="A2" i="16"/>
  <c r="E8" i="16"/>
  <c r="F8" i="12"/>
  <c r="F13" i="21"/>
  <c r="F15" i="12"/>
  <c r="F12" i="21" s="1"/>
  <c r="B3" i="15"/>
  <c r="A2" i="15" s="1"/>
  <c r="E8" i="15"/>
  <c r="E8" i="12"/>
  <c r="E12" i="21" s="1"/>
  <c r="B3" i="14"/>
  <c r="A2" i="14" s="1"/>
  <c r="C11" i="12"/>
  <c r="C13" i="21"/>
  <c r="B14" i="12"/>
  <c r="E85" i="1"/>
  <c r="B86" i="12" s="1"/>
  <c r="B42" i="21" s="1"/>
  <c r="A1" i="17"/>
  <c r="A1" i="19" s="1"/>
  <c r="A1" i="12"/>
  <c r="B4" i="17"/>
  <c r="C4" i="17"/>
  <c r="D4" i="17"/>
  <c r="E4" i="17"/>
  <c r="F4" i="17"/>
  <c r="G4" i="17"/>
  <c r="B37" i="1"/>
  <c r="E37" i="1" s="1"/>
  <c r="B37" i="12"/>
  <c r="B4" i="19"/>
  <c r="C4" i="19"/>
  <c r="D4" i="19"/>
  <c r="E4" i="19"/>
  <c r="F4" i="19"/>
  <c r="G4" i="19"/>
  <c r="A32" i="23"/>
  <c r="E8" i="20"/>
  <c r="G8" i="12" s="1"/>
  <c r="D35" i="24"/>
  <c r="B4" i="24"/>
  <c r="D26" i="1"/>
  <c r="B56" i="16"/>
  <c r="E56" i="16" s="1"/>
  <c r="F56" i="12" s="1"/>
  <c r="B56" i="14"/>
  <c r="E56" i="14" s="1"/>
  <c r="D56" i="12" s="1"/>
  <c r="B36" i="1"/>
  <c r="E36" i="1" s="1"/>
  <c r="B36" i="12" s="1"/>
  <c r="E43" i="13"/>
  <c r="C43" i="12" s="1"/>
  <c r="D75" i="20"/>
  <c r="D80" i="20"/>
  <c r="F70" i="12"/>
  <c r="F28" i="21"/>
  <c r="D33" i="1"/>
  <c r="C35" i="24"/>
  <c r="B61" i="15"/>
  <c r="E61" i="15" s="1"/>
  <c r="E61" i="12" s="1"/>
  <c r="B51" i="15"/>
  <c r="E51" i="15" s="1"/>
  <c r="E51" i="12" s="1"/>
  <c r="D34" i="1"/>
  <c r="B65" i="12"/>
  <c r="G34" i="21"/>
  <c r="C35" i="19"/>
  <c r="B51" i="20"/>
  <c r="E51" i="20" s="1"/>
  <c r="G51" i="12" s="1"/>
  <c r="B61" i="20"/>
  <c r="E61" i="20" s="1"/>
  <c r="G61" i="12" s="1"/>
  <c r="E14" i="12"/>
  <c r="C73" i="1"/>
  <c r="C75" i="1" s="1"/>
  <c r="C80" i="1" s="1"/>
  <c r="E68" i="12"/>
  <c r="E26" i="21" s="1"/>
  <c r="E8" i="1"/>
  <c r="B8" i="12"/>
  <c r="B12" i="21" s="1"/>
  <c r="E8" i="13"/>
  <c r="C8" i="12"/>
  <c r="D78" i="12"/>
  <c r="B31" i="13"/>
  <c r="E31" i="13" s="1"/>
  <c r="A1" i="1"/>
  <c r="C73" i="13"/>
  <c r="A1" i="21"/>
  <c r="A1" i="20"/>
  <c r="A1" i="13"/>
  <c r="E9" i="20"/>
  <c r="G9" i="12" s="1"/>
  <c r="E31" i="15"/>
  <c r="E31" i="12" s="1"/>
  <c r="C5" i="21"/>
  <c r="B59" i="13"/>
  <c r="E59" i="13" s="1"/>
  <c r="C59" i="12" s="1"/>
  <c r="E10" i="13"/>
  <c r="C10" i="12" s="1"/>
  <c r="C4" i="21"/>
  <c r="B63" i="13"/>
  <c r="E63" i="13" s="1"/>
  <c r="C63" i="12" s="1"/>
  <c r="B16" i="13"/>
  <c r="E16" i="13" s="1"/>
  <c r="C16" i="12" s="1"/>
  <c r="C5" i="12"/>
  <c r="B56" i="13"/>
  <c r="E56" i="13" s="1"/>
  <c r="C56" i="12" s="1"/>
  <c r="B69" i="13"/>
  <c r="E69" i="13" s="1"/>
  <c r="C69" i="12" s="1"/>
  <c r="C29" i="21" s="1"/>
  <c r="B61" i="13"/>
  <c r="E61" i="13"/>
  <c r="C61" i="12" s="1"/>
  <c r="B71" i="13"/>
  <c r="E71" i="13" s="1"/>
  <c r="C71" i="12" s="1"/>
  <c r="C23" i="21" s="1"/>
  <c r="B51" i="13"/>
  <c r="E51" i="13" s="1"/>
  <c r="C51" i="12" s="1"/>
  <c r="B57" i="13"/>
  <c r="E57" i="13" s="1"/>
  <c r="C57" i="12" s="1"/>
  <c r="B59" i="14"/>
  <c r="E59" i="14" s="1"/>
  <c r="D59" i="12" s="1"/>
  <c r="E5" i="20"/>
  <c r="G4" i="21" s="1"/>
  <c r="B69" i="20"/>
  <c r="E69" i="20" s="1"/>
  <c r="G69" i="12" s="1"/>
  <c r="G29" i="21" s="1"/>
  <c r="B56" i="20"/>
  <c r="E56" i="20" s="1"/>
  <c r="G56" i="12" s="1"/>
  <c r="B71" i="20"/>
  <c r="E71" i="20" s="1"/>
  <c r="G71" i="12" s="1"/>
  <c r="G23" i="21" s="1"/>
  <c r="B26" i="20"/>
  <c r="B60" i="20" s="1"/>
  <c r="E60" i="20" s="1"/>
  <c r="G60" i="12" s="1"/>
  <c r="B59" i="20"/>
  <c r="E59" i="20" s="1"/>
  <c r="G59" i="12" s="1"/>
  <c r="B26" i="15"/>
  <c r="B60" i="15" s="1"/>
  <c r="E60" i="15" s="1"/>
  <c r="E60" i="12" s="1"/>
  <c r="B59" i="15"/>
  <c r="E59" i="15"/>
  <c r="E59" i="12" s="1"/>
  <c r="E35" i="19"/>
  <c r="E37" i="19" s="1"/>
  <c r="E6" i="12"/>
  <c r="D73" i="13"/>
  <c r="G35" i="19"/>
  <c r="C34" i="21"/>
  <c r="F78" i="12"/>
  <c r="F34" i="21"/>
  <c r="C47" i="19"/>
  <c r="B16" i="20"/>
  <c r="E16" i="20" s="1"/>
  <c r="G16" i="12" s="1"/>
  <c r="E25" i="14"/>
  <c r="D25" i="12" s="1"/>
  <c r="D28" i="14"/>
  <c r="D5" i="21"/>
  <c r="G31" i="12"/>
  <c r="G12" i="21"/>
  <c r="D6" i="12"/>
  <c r="C25" i="21"/>
  <c r="E5" i="16"/>
  <c r="F5" i="19" s="1"/>
  <c r="B61" i="16"/>
  <c r="E61" i="16" s="1"/>
  <c r="F61" i="12" s="1"/>
  <c r="B51" i="16"/>
  <c r="E51" i="16" s="1"/>
  <c r="F51" i="12" s="1"/>
  <c r="E9" i="14"/>
  <c r="D9" i="12" s="1"/>
  <c r="E26" i="20"/>
  <c r="G26" i="12" s="1"/>
  <c r="G7" i="21" s="1"/>
  <c r="F25" i="21"/>
  <c r="E43" i="14"/>
  <c r="D43" i="12" s="1"/>
  <c r="B26" i="13"/>
  <c r="E26" i="13" s="1"/>
  <c r="C26" i="12" s="1"/>
  <c r="C7" i="21" s="1"/>
  <c r="C6" i="12"/>
  <c r="F98" i="12"/>
  <c r="F47" i="19"/>
  <c r="B56" i="15"/>
  <c r="E56" i="15" s="1"/>
  <c r="E56" i="12" s="1"/>
  <c r="B69" i="15"/>
  <c r="E69" i="15" s="1"/>
  <c r="E69" i="12" s="1"/>
  <c r="E29" i="21" s="1"/>
  <c r="B71" i="15"/>
  <c r="E71" i="15" s="1"/>
  <c r="E71" i="12" s="1"/>
  <c r="E23" i="21" s="1"/>
  <c r="E5" i="15"/>
  <c r="B16" i="15" s="1"/>
  <c r="E16" i="15" s="1"/>
  <c r="E16" i="12" s="1"/>
  <c r="F99" i="12"/>
  <c r="B42" i="15"/>
  <c r="E42" i="15" s="1"/>
  <c r="E42" i="12" s="1"/>
  <c r="B62" i="15"/>
  <c r="E62" i="15" s="1"/>
  <c r="E62" i="12" s="1"/>
  <c r="E4" i="21"/>
  <c r="F5" i="12"/>
  <c r="B62" i="16"/>
  <c r="E62" i="16" s="1"/>
  <c r="F62" i="12" s="1"/>
  <c r="B63" i="16"/>
  <c r="E63" i="16" s="1"/>
  <c r="F63" i="12" s="1"/>
  <c r="B16" i="16"/>
  <c r="B57" i="16"/>
  <c r="E57" i="16" s="1"/>
  <c r="F57" i="12" s="1"/>
  <c r="F4" i="21"/>
  <c r="B26" i="16" l="1"/>
  <c r="B60" i="16" s="1"/>
  <c r="E60" i="16" s="1"/>
  <c r="F60" i="12" s="1"/>
  <c r="F5" i="21"/>
  <c r="F6" i="12"/>
  <c r="B59" i="16"/>
  <c r="E59" i="16" s="1"/>
  <c r="F59" i="12" s="1"/>
  <c r="B11" i="21"/>
  <c r="D75" i="14"/>
  <c r="D80" i="14" s="1"/>
  <c r="B38" i="20"/>
  <c r="E38" i="20" s="1"/>
  <c r="G38" i="12" s="1"/>
  <c r="B37" i="20"/>
  <c r="E37" i="20" s="1"/>
  <c r="G37" i="12" s="1"/>
  <c r="B40" i="20"/>
  <c r="E40" i="20" s="1"/>
  <c r="G40" i="12" s="1"/>
  <c r="B58" i="20"/>
  <c r="E58" i="20" s="1"/>
  <c r="G58" i="12" s="1"/>
  <c r="B36" i="20"/>
  <c r="E36" i="20" s="1"/>
  <c r="G36" i="12" s="1"/>
  <c r="F17" i="19"/>
  <c r="F39" i="19"/>
  <c r="B36" i="15"/>
  <c r="E36" i="15" s="1"/>
  <c r="E36" i="12" s="1"/>
  <c r="B38" i="15"/>
  <c r="E38" i="15" s="1"/>
  <c r="E38" i="12" s="1"/>
  <c r="B40" i="15"/>
  <c r="E40" i="15" s="1"/>
  <c r="E40" i="12" s="1"/>
  <c r="B37" i="15"/>
  <c r="E37" i="15" s="1"/>
  <c r="E37" i="12" s="1"/>
  <c r="B58" i="15"/>
  <c r="E58" i="15" s="1"/>
  <c r="E58" i="12" s="1"/>
  <c r="B33" i="13"/>
  <c r="E33" i="13" s="1"/>
  <c r="C33" i="12" s="1"/>
  <c r="C31" i="12"/>
  <c r="B63" i="15"/>
  <c r="E63" i="15" s="1"/>
  <c r="E63" i="12" s="1"/>
  <c r="E24" i="21" s="1"/>
  <c r="B62" i="20"/>
  <c r="E62" i="20" s="1"/>
  <c r="G62" i="12" s="1"/>
  <c r="F35" i="19"/>
  <c r="F37" i="19" s="1"/>
  <c r="B32" i="16"/>
  <c r="B51" i="14"/>
  <c r="E51" i="14" s="1"/>
  <c r="D51" i="12" s="1"/>
  <c r="B69" i="14"/>
  <c r="E69" i="14" s="1"/>
  <c r="D69" i="12" s="1"/>
  <c r="D29" i="21" s="1"/>
  <c r="B61" i="14"/>
  <c r="E61" i="14" s="1"/>
  <c r="D61" i="12" s="1"/>
  <c r="B71" i="14"/>
  <c r="E71" i="14" s="1"/>
  <c r="D71" i="12" s="1"/>
  <c r="D23" i="21" s="1"/>
  <c r="E5" i="14"/>
  <c r="B60" i="13"/>
  <c r="E60" i="13" s="1"/>
  <c r="C60" i="12" s="1"/>
  <c r="E5" i="12"/>
  <c r="E5" i="19"/>
  <c r="G5" i="12"/>
  <c r="E26" i="1"/>
  <c r="E28" i="1" s="1"/>
  <c r="B27" i="12" s="1"/>
  <c r="B8" i="21" s="1"/>
  <c r="B15" i="21" s="1"/>
  <c r="D28" i="1"/>
  <c r="B47" i="19"/>
  <c r="D35" i="19"/>
  <c r="D37" i="19" s="1"/>
  <c r="B32" i="14"/>
  <c r="B33" i="14" s="1"/>
  <c r="E33" i="14" s="1"/>
  <c r="D33" i="12" s="1"/>
  <c r="C102" i="12"/>
  <c r="B69" i="16"/>
  <c r="E69" i="16" s="1"/>
  <c r="F69" i="12" s="1"/>
  <c r="F29" i="21" s="1"/>
  <c r="B71" i="16"/>
  <c r="E71" i="16" s="1"/>
  <c r="F71" i="12" s="1"/>
  <c r="F23" i="21" s="1"/>
  <c r="C5" i="19"/>
  <c r="B42" i="13"/>
  <c r="E42" i="13" s="1"/>
  <c r="C42" i="12" s="1"/>
  <c r="B62" i="13"/>
  <c r="E62" i="13" s="1"/>
  <c r="C62" i="12" s="1"/>
  <c r="G25" i="21"/>
  <c r="E102" i="12"/>
  <c r="E99" i="12"/>
  <c r="G98" i="12"/>
  <c r="B57" i="20"/>
  <c r="E57" i="20" s="1"/>
  <c r="G57" i="12" s="1"/>
  <c r="B42" i="20"/>
  <c r="E42" i="20" s="1"/>
  <c r="G42" i="12" s="1"/>
  <c r="B29" i="21"/>
  <c r="B31" i="14"/>
  <c r="E31" i="14" s="1"/>
  <c r="D31" i="12" s="1"/>
  <c r="B54" i="15"/>
  <c r="E54" i="15" s="1"/>
  <c r="E54" i="12" s="1"/>
  <c r="D99" i="12"/>
  <c r="D98" i="12"/>
  <c r="B42" i="16"/>
  <c r="E42" i="16" s="1"/>
  <c r="F42" i="12" s="1"/>
  <c r="B57" i="15"/>
  <c r="E57" i="15" s="1"/>
  <c r="E57" i="12" s="1"/>
  <c r="B102" i="12"/>
  <c r="B63" i="20"/>
  <c r="E63" i="20" s="1"/>
  <c r="G63" i="12" s="1"/>
  <c r="G5" i="19"/>
  <c r="G5" i="21"/>
  <c r="E47" i="19"/>
  <c r="G47" i="19"/>
  <c r="B98" i="12"/>
  <c r="C37" i="19"/>
  <c r="D12" i="21"/>
  <c r="B31" i="1"/>
  <c r="E25" i="13"/>
  <c r="C25" i="12" s="1"/>
  <c r="D28" i="13"/>
  <c r="D75" i="13" s="1"/>
  <c r="D80" i="13" s="1"/>
  <c r="E34" i="21"/>
  <c r="C98" i="12"/>
  <c r="C99" i="12"/>
  <c r="B33" i="20"/>
  <c r="E33" i="20" s="1"/>
  <c r="G33" i="12" s="1"/>
  <c r="B19" i="21"/>
  <c r="D73" i="1"/>
  <c r="D75" i="1" s="1"/>
  <c r="D80" i="1" s="1"/>
  <c r="G22" i="21"/>
  <c r="G21" i="21"/>
  <c r="B28" i="16"/>
  <c r="E32" i="14"/>
  <c r="B35" i="14" s="1"/>
  <c r="E35" i="14" s="1"/>
  <c r="D35" i="12" s="1"/>
  <c r="B33" i="15"/>
  <c r="E33" i="15" s="1"/>
  <c r="E33" i="12" s="1"/>
  <c r="B35" i="15"/>
  <c r="E35" i="15" s="1"/>
  <c r="E35" i="12" s="1"/>
  <c r="G24" i="21"/>
  <c r="D19" i="21"/>
  <c r="E26" i="15"/>
  <c r="E26" i="12" s="1"/>
  <c r="E7" i="21" s="1"/>
  <c r="F24" i="21"/>
  <c r="E26" i="14"/>
  <c r="D26" i="12" s="1"/>
  <c r="D7" i="21" s="1"/>
  <c r="E32" i="12"/>
  <c r="E16" i="16"/>
  <c r="F16" i="12" s="1"/>
  <c r="E10" i="21"/>
  <c r="C10" i="21"/>
  <c r="E32" i="20"/>
  <c r="C11" i="21"/>
  <c r="B28" i="13"/>
  <c r="B79" i="13" s="1"/>
  <c r="G10" i="21"/>
  <c r="E26" i="16"/>
  <c r="F26" i="12" s="1"/>
  <c r="F7" i="21" s="1"/>
  <c r="F11" i="21"/>
  <c r="B28" i="15"/>
  <c r="E19" i="21"/>
  <c r="C19" i="21"/>
  <c r="A1" i="15"/>
  <c r="A1" i="16"/>
  <c r="A1" i="22"/>
  <c r="E9" i="21"/>
  <c r="E28" i="13"/>
  <c r="A1" i="14"/>
  <c r="C28" i="20"/>
  <c r="C75" i="20" s="1"/>
  <c r="C80" i="20" s="1"/>
  <c r="G28" i="12"/>
  <c r="G9" i="21"/>
  <c r="D22" i="21"/>
  <c r="D21" i="21" s="1"/>
  <c r="D102" i="12"/>
  <c r="D11" i="21"/>
  <c r="C24" i="21"/>
  <c r="B28" i="20"/>
  <c r="C9" i="21"/>
  <c r="C28" i="12"/>
  <c r="E28" i="20"/>
  <c r="F19" i="21"/>
  <c r="D9" i="21"/>
  <c r="G19" i="21"/>
  <c r="C32" i="12"/>
  <c r="B54" i="13"/>
  <c r="E54" i="13" s="1"/>
  <c r="C54" i="12" s="1"/>
  <c r="F9" i="21"/>
  <c r="C28" i="15"/>
  <c r="C75" i="15" s="1"/>
  <c r="C80" i="15" s="1"/>
  <c r="E21" i="15"/>
  <c r="E21" i="12" s="1"/>
  <c r="E11" i="21" s="1"/>
  <c r="G11" i="21"/>
  <c r="G102" i="12"/>
  <c r="B53" i="13"/>
  <c r="E53" i="13" s="1"/>
  <c r="C53" i="12" s="1"/>
  <c r="B53" i="15"/>
  <c r="E53" i="15" s="1"/>
  <c r="E53" i="12" s="1"/>
  <c r="C28" i="13"/>
  <c r="C75" i="13" s="1"/>
  <c r="C80" i="13" s="1"/>
  <c r="F102" i="12"/>
  <c r="F22" i="21"/>
  <c r="F21" i="21" s="1"/>
  <c r="E18" i="16"/>
  <c r="F18" i="12" s="1"/>
  <c r="F10" i="21" s="1"/>
  <c r="C28" i="16"/>
  <c r="C75" i="16" s="1"/>
  <c r="C80" i="16" s="1"/>
  <c r="C28" i="14"/>
  <c r="C75" i="14" s="1"/>
  <c r="C80" i="14" s="1"/>
  <c r="C22" i="21"/>
  <c r="C21" i="21" s="1"/>
  <c r="B35" i="13"/>
  <c r="E35" i="13" s="1"/>
  <c r="B33" i="1" l="1"/>
  <c r="B34" i="1"/>
  <c r="E34" i="1" s="1"/>
  <c r="B34" i="12" s="1"/>
  <c r="B53" i="1"/>
  <c r="E53" i="1" s="1"/>
  <c r="B53" i="12" s="1"/>
  <c r="B20" i="21" s="1"/>
  <c r="E31" i="1"/>
  <c r="B31" i="12" s="1"/>
  <c r="E91" i="12"/>
  <c r="C17" i="19"/>
  <c r="C39" i="19"/>
  <c r="C40" i="19"/>
  <c r="B36" i="13"/>
  <c r="E36" i="13" s="1"/>
  <c r="C36" i="12" s="1"/>
  <c r="B40" i="13"/>
  <c r="E40" i="13" s="1"/>
  <c r="C40" i="12" s="1"/>
  <c r="B38" i="13"/>
  <c r="E38" i="13" s="1"/>
  <c r="C38" i="12" s="1"/>
  <c r="B37" i="13"/>
  <c r="E37" i="13" s="1"/>
  <c r="C37" i="12" s="1"/>
  <c r="B58" i="13"/>
  <c r="E58" i="13" s="1"/>
  <c r="C58" i="12" s="1"/>
  <c r="B38" i="14"/>
  <c r="E38" i="14" s="1"/>
  <c r="D38" i="12" s="1"/>
  <c r="B58" i="14"/>
  <c r="E58" i="14" s="1"/>
  <c r="D58" i="12" s="1"/>
  <c r="B37" i="14"/>
  <c r="E37" i="14" s="1"/>
  <c r="D37" i="12" s="1"/>
  <c r="D18" i="21" s="1"/>
  <c r="B36" i="14"/>
  <c r="E36" i="14" s="1"/>
  <c r="D36" i="12" s="1"/>
  <c r="B40" i="14"/>
  <c r="E40" i="14" s="1"/>
  <c r="D40" i="12" s="1"/>
  <c r="B63" i="14"/>
  <c r="E63" i="14" s="1"/>
  <c r="D63" i="12" s="1"/>
  <c r="D4" i="21"/>
  <c r="D5" i="12"/>
  <c r="B16" i="14"/>
  <c r="B62" i="14"/>
  <c r="E62" i="14" s="1"/>
  <c r="D62" i="12" s="1"/>
  <c r="B42" i="14"/>
  <c r="E42" i="14" s="1"/>
  <c r="D42" i="12" s="1"/>
  <c r="D5" i="19"/>
  <c r="B57" i="14"/>
  <c r="E57" i="14" s="1"/>
  <c r="D57" i="12" s="1"/>
  <c r="G39" i="19"/>
  <c r="G17" i="19"/>
  <c r="G40" i="19"/>
  <c r="E39" i="19"/>
  <c r="E17" i="19"/>
  <c r="E40" i="19"/>
  <c r="B33" i="16"/>
  <c r="E33" i="16" s="1"/>
  <c r="F33" i="12" s="1"/>
  <c r="E32" i="16"/>
  <c r="B28" i="12"/>
  <c r="B37" i="16"/>
  <c r="E37" i="16" s="1"/>
  <c r="F37" i="12" s="1"/>
  <c r="B40" i="16"/>
  <c r="E40" i="16" s="1"/>
  <c r="F40" i="12" s="1"/>
  <c r="B38" i="16"/>
  <c r="E38" i="16" s="1"/>
  <c r="F38" i="12" s="1"/>
  <c r="B58" i="16"/>
  <c r="E58" i="16" s="1"/>
  <c r="F58" i="12" s="1"/>
  <c r="B36" i="16"/>
  <c r="E36" i="16" s="1"/>
  <c r="F36" i="12" s="1"/>
  <c r="F40" i="19"/>
  <c r="B53" i="14"/>
  <c r="E53" i="14" s="1"/>
  <c r="D53" i="12" s="1"/>
  <c r="B54" i="14"/>
  <c r="E54" i="14" s="1"/>
  <c r="D54" i="12" s="1"/>
  <c r="C15" i="21"/>
  <c r="D32" i="12"/>
  <c r="E94" i="12"/>
  <c r="G15" i="21"/>
  <c r="C20" i="21"/>
  <c r="E18" i="21"/>
  <c r="B73" i="13"/>
  <c r="B75" i="13" s="1"/>
  <c r="E75" i="13" s="1"/>
  <c r="B53" i="20"/>
  <c r="E53" i="20" s="1"/>
  <c r="G53" i="12" s="1"/>
  <c r="G32" i="12"/>
  <c r="B54" i="20"/>
  <c r="E54" i="20" s="1"/>
  <c r="G54" i="12" s="1"/>
  <c r="B35" i="20"/>
  <c r="E79" i="13"/>
  <c r="E73" i="15"/>
  <c r="E73" i="12"/>
  <c r="E103" i="12" s="1"/>
  <c r="E15" i="21"/>
  <c r="E28" i="16"/>
  <c r="F28" i="12"/>
  <c r="F15" i="21"/>
  <c r="E20" i="21"/>
  <c r="B73" i="15"/>
  <c r="B75" i="15" s="1"/>
  <c r="E28" i="15"/>
  <c r="E28" i="12"/>
  <c r="C35" i="12"/>
  <c r="E73" i="13" l="1"/>
  <c r="B73" i="14"/>
  <c r="D24" i="21"/>
  <c r="D91" i="12"/>
  <c r="E30" i="21"/>
  <c r="E31" i="21" s="1"/>
  <c r="F32" i="12"/>
  <c r="B53" i="16"/>
  <c r="E53" i="16" s="1"/>
  <c r="F53" i="12" s="1"/>
  <c r="B54" i="16"/>
  <c r="E54" i="16" s="1"/>
  <c r="F54" i="12" s="1"/>
  <c r="F20" i="21" s="1"/>
  <c r="B35" i="16"/>
  <c r="E16" i="14"/>
  <c r="B28" i="14"/>
  <c r="B79" i="14" s="1"/>
  <c r="E79" i="14" s="1"/>
  <c r="B80" i="13"/>
  <c r="D39" i="19"/>
  <c r="D40" i="19"/>
  <c r="D17" i="19"/>
  <c r="E33" i="1"/>
  <c r="B33" i="12" s="1"/>
  <c r="B73" i="12" s="1"/>
  <c r="B73" i="1"/>
  <c r="B75" i="1" s="1"/>
  <c r="B80" i="1" s="1"/>
  <c r="E73" i="14"/>
  <c r="G20" i="21"/>
  <c r="D20" i="21"/>
  <c r="D30" i="21" s="1"/>
  <c r="E75" i="15"/>
  <c r="D73" i="12"/>
  <c r="D94" i="12"/>
  <c r="D95" i="12" s="1"/>
  <c r="E75" i="12"/>
  <c r="E35" i="20"/>
  <c r="B73" i="20"/>
  <c r="B75" i="20" s="1"/>
  <c r="E100" i="12"/>
  <c r="E92" i="12"/>
  <c r="E95" i="12"/>
  <c r="D35" i="21"/>
  <c r="D79" i="12"/>
  <c r="E84" i="13"/>
  <c r="C79" i="12"/>
  <c r="C35" i="21"/>
  <c r="B79" i="15"/>
  <c r="B80" i="15" s="1"/>
  <c r="C94" i="12"/>
  <c r="C18" i="21"/>
  <c r="C30" i="21" s="1"/>
  <c r="C31" i="21" s="1"/>
  <c r="C36" i="21" s="1"/>
  <c r="C91" i="12"/>
  <c r="C73" i="12"/>
  <c r="E80" i="13"/>
  <c r="B103" i="12" l="1"/>
  <c r="B75" i="12"/>
  <c r="B81" i="12" s="1"/>
  <c r="B18" i="21"/>
  <c r="B30" i="21" s="1"/>
  <c r="B31" i="21" s="1"/>
  <c r="B36" i="21" s="1"/>
  <c r="D16" i="12"/>
  <c r="E28" i="14"/>
  <c r="E75" i="14" s="1"/>
  <c r="E80" i="14" s="1"/>
  <c r="B94" i="12"/>
  <c r="B95" i="12" s="1"/>
  <c r="B91" i="12"/>
  <c r="B92" i="12" s="1"/>
  <c r="B73" i="16"/>
  <c r="B75" i="16" s="1"/>
  <c r="E35" i="16"/>
  <c r="E73" i="1"/>
  <c r="E75" i="1" s="1"/>
  <c r="E80" i="1" s="1"/>
  <c r="E84" i="1" s="1"/>
  <c r="B75" i="14"/>
  <c r="B80" i="14" s="1"/>
  <c r="D103" i="12"/>
  <c r="D100" i="12"/>
  <c r="D92" i="12"/>
  <c r="G35" i="12"/>
  <c r="E73" i="20"/>
  <c r="E75" i="20" s="1"/>
  <c r="E79" i="15"/>
  <c r="B79" i="16"/>
  <c r="B79" i="20"/>
  <c r="C86" i="12"/>
  <c r="C42" i="21" s="1"/>
  <c r="E84" i="14"/>
  <c r="C75" i="12"/>
  <c r="C81" i="12" s="1"/>
  <c r="C100" i="12"/>
  <c r="C103" i="12"/>
  <c r="C92" i="12"/>
  <c r="C95" i="12"/>
  <c r="E73" i="16" l="1"/>
  <c r="E75" i="16" s="1"/>
  <c r="F35" i="12"/>
  <c r="B100" i="12"/>
  <c r="D10" i="21"/>
  <c r="D15" i="21" s="1"/>
  <c r="D31" i="21" s="1"/>
  <c r="D36" i="21" s="1"/>
  <c r="D28" i="12"/>
  <c r="D75" i="12" s="1"/>
  <c r="D81" i="12" s="1"/>
  <c r="E86" i="1"/>
  <c r="E82" i="13"/>
  <c r="B85" i="12"/>
  <c r="B41" i="21" s="1"/>
  <c r="G94" i="12"/>
  <c r="G91" i="12"/>
  <c r="G18" i="21"/>
  <c r="G30" i="21" s="1"/>
  <c r="G31" i="21" s="1"/>
  <c r="G73" i="12"/>
  <c r="E79" i="20"/>
  <c r="B80" i="20"/>
  <c r="E79" i="16"/>
  <c r="B80" i="16"/>
  <c r="E84" i="15"/>
  <c r="D86" i="12"/>
  <c r="D42" i="21" s="1"/>
  <c r="E35" i="21"/>
  <c r="E36" i="21" s="1"/>
  <c r="E79" i="12"/>
  <c r="E81" i="12" s="1"/>
  <c r="E80" i="15"/>
  <c r="B87" i="12" l="1"/>
  <c r="B43" i="21" s="1"/>
  <c r="E87" i="1"/>
  <c r="B88" i="12" s="1"/>
  <c r="B44" i="21" s="1"/>
  <c r="F94" i="12"/>
  <c r="F95" i="12" s="1"/>
  <c r="F18" i="21"/>
  <c r="F30" i="21" s="1"/>
  <c r="F31" i="21" s="1"/>
  <c r="F73" i="12"/>
  <c r="F91" i="12"/>
  <c r="F92" i="12" s="1"/>
  <c r="C83" i="12"/>
  <c r="C39" i="21" s="1"/>
  <c r="E83" i="13"/>
  <c r="G92" i="12"/>
  <c r="G95" i="12"/>
  <c r="G100" i="12"/>
  <c r="G75" i="12"/>
  <c r="G103" i="12"/>
  <c r="E84" i="16"/>
  <c r="E86" i="12"/>
  <c r="E42" i="21" s="1"/>
  <c r="E80" i="20"/>
  <c r="G79" i="12"/>
  <c r="G35" i="21"/>
  <c r="G36" i="21" s="1"/>
  <c r="F79" i="12"/>
  <c r="F35" i="21"/>
  <c r="F36" i="21" s="1"/>
  <c r="E80" i="16"/>
  <c r="E82" i="14" l="1"/>
  <c r="C85" i="12"/>
  <c r="C41" i="21" s="1"/>
  <c r="E85" i="13"/>
  <c r="F100" i="12"/>
  <c r="F103" i="12"/>
  <c r="F75" i="12"/>
  <c r="F81" i="12" s="1"/>
  <c r="G81" i="12"/>
  <c r="E84" i="20"/>
  <c r="G86" i="12" s="1"/>
  <c r="G42" i="21" s="1"/>
  <c r="F86" i="12"/>
  <c r="F42" i="21" s="1"/>
  <c r="C87" i="12" l="1"/>
  <c r="C43" i="21" s="1"/>
  <c r="E86" i="13"/>
  <c r="C88" i="12" s="1"/>
  <c r="C44" i="21" s="1"/>
  <c r="D83" i="12"/>
  <c r="D39" i="21" s="1"/>
  <c r="E83" i="14"/>
  <c r="E82" i="15" l="1"/>
  <c r="E85" i="14"/>
  <c r="D85" i="12"/>
  <c r="D41" i="21" s="1"/>
  <c r="E86" i="14" l="1"/>
  <c r="D88" i="12" s="1"/>
  <c r="D44" i="21" s="1"/>
  <c r="D87" i="12"/>
  <c r="D43" i="21" s="1"/>
  <c r="E83" i="12"/>
  <c r="E39" i="21" s="1"/>
  <c r="E83" i="15"/>
  <c r="E85" i="15" l="1"/>
  <c r="E82" i="16"/>
  <c r="E85" i="12"/>
  <c r="E41" i="21" s="1"/>
  <c r="F83" i="12" l="1"/>
  <c r="F39" i="21" s="1"/>
  <c r="E83" i="16"/>
  <c r="E87" i="12"/>
  <c r="E43" i="21" s="1"/>
  <c r="E86" i="15"/>
  <c r="E88" i="12" s="1"/>
  <c r="E44" i="21" s="1"/>
  <c r="F85" i="12" l="1"/>
  <c r="F41" i="21" s="1"/>
  <c r="E85" i="16"/>
  <c r="E82" i="20"/>
  <c r="G83" i="12" l="1"/>
  <c r="G39" i="21" s="1"/>
  <c r="E83" i="20"/>
  <c r="F87" i="12"/>
  <c r="F43" i="21" s="1"/>
  <c r="E86" i="16"/>
  <c r="F88" i="12" s="1"/>
  <c r="F44" i="21" s="1"/>
  <c r="G85" i="12" l="1"/>
  <c r="G41" i="21" s="1"/>
  <c r="E85" i="20"/>
  <c r="G87" i="12" l="1"/>
  <c r="G43" i="21" s="1"/>
  <c r="E86" i="20"/>
  <c r="G88" i="12" s="1"/>
  <c r="G44" i="21" s="1"/>
</calcChain>
</file>

<file path=xl/comments1.xml><?xml version="1.0" encoding="utf-8"?>
<comments xmlns="http://schemas.openxmlformats.org/spreadsheetml/2006/main">
  <authors>
    <author>Karger, Amanda</author>
  </authors>
  <commentList>
    <comment ref="B25" authorId="0" shapeId="0">
      <text>
        <r>
          <rPr>
            <b/>
            <sz val="9"/>
            <color indexed="81"/>
            <rFont val="Tahoma"/>
            <charset val="1"/>
          </rPr>
          <t>Karger, Amanda:</t>
        </r>
        <r>
          <rPr>
            <sz val="9"/>
            <color indexed="81"/>
            <rFont val="Tahoma"/>
            <charset val="1"/>
          </rPr>
          <t xml:space="preserve">
New schools can opt out of PERA in year 0. Otherwise this should be 20.15%.</t>
        </r>
      </text>
    </comment>
  </commentList>
</comments>
</file>

<file path=xl/comments2.xml><?xml version="1.0" encoding="utf-8"?>
<comments xmlns="http://schemas.openxmlformats.org/spreadsheetml/2006/main">
  <authors>
    <author>Lori Deacon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Lori Deacon:</t>
        </r>
        <r>
          <rPr>
            <sz val="9"/>
            <color indexed="81"/>
            <rFont val="Tahoma"/>
            <family val="2"/>
          </rPr>
          <t xml:space="preserve">
implemented during yr0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Lori Deacon:</t>
        </r>
        <r>
          <rPr>
            <sz val="9"/>
            <color indexed="81"/>
            <rFont val="Tahoma"/>
            <family val="2"/>
          </rPr>
          <t xml:space="preserve">
implemented during yr1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Lori Deacon:</t>
        </r>
        <r>
          <rPr>
            <sz val="9"/>
            <color indexed="81"/>
            <rFont val="Tahoma"/>
            <family val="2"/>
          </rPr>
          <t xml:space="preserve">
implemented during yr2, maybe yr3</t>
        </r>
      </text>
    </comment>
  </commentList>
</comments>
</file>

<file path=xl/sharedStrings.xml><?xml version="1.0" encoding="utf-8"?>
<sst xmlns="http://schemas.openxmlformats.org/spreadsheetml/2006/main" count="869" uniqueCount="277">
  <si>
    <t>1000 · Foundation revenue</t>
  </si>
  <si>
    <t>1510 · Interest on investments</t>
  </si>
  <si>
    <t>1700 · Pupil activities</t>
  </si>
  <si>
    <t>1740 · Fees</t>
  </si>
  <si>
    <t>1920 · Contributions and donations</t>
  </si>
  <si>
    <t>3113 · Capital construction</t>
  </si>
  <si>
    <t>0120 · Salaries of temporary employees</t>
  </si>
  <si>
    <t>0221 · Medicare</t>
  </si>
  <si>
    <t>0222 · Social security</t>
  </si>
  <si>
    <t>0250 · Health insurance</t>
  </si>
  <si>
    <t>0251 · Dental insurance</t>
  </si>
  <si>
    <t>0290 · Other Employee Benefits</t>
  </si>
  <si>
    <t>0320 · Professional-education services</t>
  </si>
  <si>
    <t>0331 · Legal services</t>
  </si>
  <si>
    <t>0332 · Audit &amp; accounting services</t>
  </si>
  <si>
    <t>0334 · Consultant services</t>
  </si>
  <si>
    <t>0340 · Technical services</t>
  </si>
  <si>
    <t>0423 · Custodial services</t>
  </si>
  <si>
    <t>0430 · Repairs and maintenance service</t>
  </si>
  <si>
    <t>0441 · Rental of land and buildings</t>
  </si>
  <si>
    <t>0442 · Rental of Equipment</t>
  </si>
  <si>
    <t>0525 · Unemployment insurance</t>
  </si>
  <si>
    <t>0526 · Workers' Comp insurance</t>
  </si>
  <si>
    <t>0531 · Telephone/fax</t>
  </si>
  <si>
    <t>0533 · Postage</t>
  </si>
  <si>
    <t>0580 · Travel, registration, entrance</t>
  </si>
  <si>
    <t>0610 · General supplies</t>
  </si>
  <si>
    <t>0611 · Office supplies</t>
  </si>
  <si>
    <t>0640 · Books and periodicals</t>
  </si>
  <si>
    <t>0650 · Electronic media materials</t>
  </si>
  <si>
    <t>0733 · Furniture and fixtures</t>
  </si>
  <si>
    <t>0735 · Non-capital equipment</t>
  </si>
  <si>
    <t>0810 · Dues and fees</t>
  </si>
  <si>
    <t>0851 · Transportation/field trips</t>
  </si>
  <si>
    <t>0890 · Miscellaneous expenditures</t>
  </si>
  <si>
    <t>TOTAL</t>
  </si>
  <si>
    <t>Medicare</t>
  </si>
  <si>
    <t>REVENUE</t>
  </si>
  <si>
    <t>TOTAL REVENUE</t>
  </si>
  <si>
    <t>EXPENSE</t>
  </si>
  <si>
    <t>TOTAL EXPENSE</t>
  </si>
  <si>
    <t>0630 · Food &amp; meeting expenses</t>
  </si>
  <si>
    <t>0540 · Advertising, Marketing &amp; Recruiting</t>
  </si>
  <si>
    <t>0840 · Contingency</t>
  </si>
  <si>
    <t>General Operating</t>
  </si>
  <si>
    <t>SURPLUS/(SHORTFALL)</t>
  </si>
  <si>
    <t>YEAR 1</t>
  </si>
  <si>
    <t>YEAR 2</t>
  </si>
  <si>
    <t>YEAR 3</t>
  </si>
  <si>
    <t>YEAR 4</t>
  </si>
  <si>
    <t>YEAR 0</t>
  </si>
  <si>
    <t>ASSUMPTIONS</t>
  </si>
  <si>
    <t>AVG Annual Salary</t>
  </si>
  <si>
    <t>ADMIN &amp; SUPPORT</t>
  </si>
  <si>
    <t>Total # Teachers</t>
  </si>
  <si>
    <t>Total # Admin &amp; Support</t>
  </si>
  <si>
    <t>Total Staff</t>
  </si>
  <si>
    <t>Student/teacher ratio</t>
  </si>
  <si>
    <t>Student/staff ratio</t>
  </si>
  <si>
    <t>Funded Pupil Count</t>
  </si>
  <si>
    <t>YEAR 5</t>
  </si>
  <si>
    <t>Per Pupil Revenue</t>
  </si>
  <si>
    <t>State Funding  Sources</t>
  </si>
  <si>
    <t>Grants/Contributions/Fundraising</t>
  </si>
  <si>
    <t>Interest Income</t>
  </si>
  <si>
    <t>Activities &amp; Student Fees</t>
  </si>
  <si>
    <t>Salaries and Benefits</t>
  </si>
  <si>
    <t>Purchased Services (w/o Bldg Costs)</t>
  </si>
  <si>
    <t>Utilities &amp; Building Expenses</t>
  </si>
  <si>
    <t>Rental - Land/Building</t>
  </si>
  <si>
    <t>Supplies and Materials</t>
  </si>
  <si>
    <t>Books, Periodicals, &amp; Software</t>
  </si>
  <si>
    <t>Furniture &amp; Equipment</t>
  </si>
  <si>
    <t>Insurance Expenses</t>
  </si>
  <si>
    <t>Contingency</t>
  </si>
  <si>
    <t>Other Expenditures</t>
  </si>
  <si>
    <t xml:space="preserve"> </t>
  </si>
  <si>
    <t>NOTES</t>
  </si>
  <si>
    <t>TOTAL SALARIES</t>
  </si>
  <si>
    <t xml:space="preserve">     Total Admin &amp; Support</t>
  </si>
  <si>
    <t>K</t>
  </si>
  <si>
    <t>Total # students</t>
  </si>
  <si>
    <t>NET OPERATING INCOME</t>
  </si>
  <si>
    <t>OTHER SOURCES/USES OF FUNDS</t>
  </si>
  <si>
    <t xml:space="preserve">     Tabor Reserve</t>
  </si>
  <si>
    <t>6 YEAR BUDGET-Detail</t>
  </si>
  <si>
    <t>6 YEAR BUDGET-Summary</t>
  </si>
  <si>
    <t>Federal Funding  Sources</t>
  </si>
  <si>
    <t>Student Activities</t>
  </si>
  <si>
    <t>Physical Pupil Count</t>
  </si>
  <si>
    <t>0120 · Salaries of temporary employees-subs</t>
  </si>
  <si>
    <t>increase/yr</t>
  </si>
  <si>
    <t>N/A</t>
  </si>
  <si>
    <t>0100 · Salaries of Regular Employees</t>
  </si>
  <si>
    <t>`</t>
  </si>
  <si>
    <t>Beginning Fund Balance</t>
  </si>
  <si>
    <t>Ending Fund Balance</t>
  </si>
  <si>
    <t>Restricted</t>
  </si>
  <si>
    <t>Unrestricted</t>
  </si>
  <si>
    <t>Unrestricted Fund Balance as % of Total Expenses</t>
  </si>
  <si>
    <t>Unrestricted Fund Bal as % of Total Expenses</t>
  </si>
  <si>
    <t>Unrestricted FB as % of Total Exp's</t>
  </si>
  <si>
    <t>Projected FRL %</t>
  </si>
  <si>
    <t>Social Security</t>
  </si>
  <si>
    <t>INDIVIDUAL EXPENSE DRIVERS</t>
  </si>
  <si>
    <t>$/unit</t>
  </si>
  <si>
    <t>Other Employee benefits</t>
  </si>
  <si>
    <t>annual</t>
  </si>
  <si>
    <t>Temp employees (substitutes)</t>
  </si>
  <si>
    <t>per absence</t>
  </si>
  <si>
    <t xml:space="preserve">    # days personal days per employee</t>
  </si>
  <si>
    <t>Banking &amp; Payroll fees</t>
  </si>
  <si>
    <t>employee</t>
  </si>
  <si>
    <t>Health plan cost</t>
  </si>
  <si>
    <t>Dental plan cost</t>
  </si>
  <si>
    <t>Postage</t>
  </si>
  <si>
    <t>student</t>
  </si>
  <si>
    <t>unit</t>
  </si>
  <si>
    <t>Assessments</t>
  </si>
  <si>
    <t>0313 · Banking &amp; Payroll Service Fees</t>
  </si>
  <si>
    <t>annual/per EE</t>
  </si>
  <si>
    <t>Food &amp; Meeting supplies</t>
  </si>
  <si>
    <t>Office supplies</t>
  </si>
  <si>
    <t>General supplies</t>
  </si>
  <si>
    <t>Advertising/Marketing/Recruiting</t>
  </si>
  <si>
    <t>Rental of building or land</t>
  </si>
  <si>
    <t>Kindergarten half-day tuition (annual)</t>
  </si>
  <si>
    <t>Dues and fees</t>
  </si>
  <si>
    <t>Transportation/Field Trips</t>
  </si>
  <si>
    <t>ENROLLMENT PLAN</t>
  </si>
  <si>
    <t>STAFFING PLAN</t>
  </si>
  <si>
    <t>5710 · Per pupil funding (100%)</t>
  </si>
  <si>
    <r>
      <t xml:space="preserve"> </t>
    </r>
    <r>
      <rPr>
        <sz val="8"/>
        <color indexed="30"/>
        <rFont val="Calibri"/>
        <family val="2"/>
      </rPr>
      <t xml:space="preserve"> blue font = hard keyed</t>
    </r>
    <r>
      <rPr>
        <sz val="8"/>
        <color indexed="8"/>
        <rFont val="Calibri"/>
        <family val="2"/>
      </rPr>
      <t>, black font = formula driven</t>
    </r>
  </si>
  <si>
    <t>Grant Fund</t>
  </si>
  <si>
    <t>6 YEAR BUDGET PROPOSAL</t>
  </si>
  <si>
    <t>STIPENDS/ADDITIONAL PAY</t>
  </si>
  <si>
    <t>Tabor Reserve (added to prior yr reserves)</t>
  </si>
  <si>
    <t>DEVELOPER</t>
  </si>
  <si>
    <t>Note: may be overstated for multi-yr due to turnover/changes</t>
  </si>
  <si>
    <t>DATE</t>
  </si>
  <si>
    <t>PERA-based on calendar yr</t>
  </si>
  <si>
    <t>Travel/Reg/Entrance (Prof Dev for staff)</t>
  </si>
  <si>
    <t>Professional Ed Services</t>
  </si>
  <si>
    <t>Salary - Office Manager (3 months)</t>
  </si>
  <si>
    <t>Salary - Ex. Director (3 months)</t>
  </si>
  <si>
    <t>Benefits - Ex. Director (3 months)</t>
  </si>
  <si>
    <t>Benefits - Office Manager (3 months)</t>
  </si>
  <si>
    <t>IT services (establishing infrastructure)</t>
  </si>
  <si>
    <t>Financial Consultant (establishing financial systems)</t>
  </si>
  <si>
    <t>Balance of funds</t>
  </si>
  <si>
    <t>Marketing/Advertising - student &amp; staff recruitment (ads+events)</t>
  </si>
  <si>
    <t>ECE</t>
  </si>
  <si>
    <t>Professional Development</t>
  </si>
  <si>
    <t>Staff furniture</t>
  </si>
  <si>
    <t>Student furniture</t>
  </si>
  <si>
    <t>Bookshelves + Tables</t>
  </si>
  <si>
    <t>Staff laptops</t>
  </si>
  <si>
    <t>Student laptops</t>
  </si>
  <si>
    <t>Server + network peripherals</t>
  </si>
  <si>
    <t>Curriculum</t>
  </si>
  <si>
    <t>Legal Services</t>
  </si>
  <si>
    <t>Projected ELL %</t>
  </si>
  <si>
    <t>Total # funded*</t>
  </si>
  <si>
    <t>*does not include ECE</t>
  </si>
  <si>
    <t>Total Instructional Expenses</t>
  </si>
  <si>
    <t xml:space="preserve">   % of Total Expenses</t>
  </si>
  <si>
    <t>Total Non-Instructional Expenses</t>
  </si>
  <si>
    <t>Salary %</t>
  </si>
  <si>
    <t>Total variances</t>
  </si>
  <si>
    <t>Total Instructional</t>
  </si>
  <si>
    <t>Total Admin</t>
  </si>
  <si>
    <t>ECE tuition (annual)</t>
  </si>
  <si>
    <t>ECE Revenue</t>
  </si>
  <si>
    <t>Facility Costs</t>
  </si>
  <si>
    <t>% of Total Expenses</t>
  </si>
  <si>
    <t>Tabor Reserve (cumulative over years)</t>
  </si>
  <si>
    <t>OTHER SOURCES/(USES) OF FUNDS</t>
  </si>
  <si>
    <t>Tabor Reserve (cumulative over yrs)</t>
  </si>
  <si>
    <t>CDE START-UP GRANT</t>
  </si>
  <si>
    <t>Sample Expenditures</t>
  </si>
  <si>
    <t>CSI CHARTER SCHOOL</t>
  </si>
  <si>
    <t>TBD</t>
  </si>
  <si>
    <t xml:space="preserve">   ENTER LOGO HERE</t>
  </si>
  <si>
    <t>Notes:  Enter position title, # of positions, average salary</t>
  </si>
  <si>
    <t>Sample teacher</t>
  </si>
  <si>
    <t>Sample Administrator</t>
  </si>
  <si>
    <t>Outsourced services</t>
  </si>
  <si>
    <t>4010 · Title I</t>
  </si>
  <si>
    <t>4365 · Title III</t>
  </si>
  <si>
    <t>5282 · Charter school grant</t>
  </si>
  <si>
    <t>5810 · ECE funding</t>
  </si>
  <si>
    <t>Per pupil amount</t>
  </si>
  <si>
    <t>Total funding (not per pupil)</t>
  </si>
  <si>
    <t>Projected Number of Students Per Year</t>
  </si>
  <si>
    <r>
      <t xml:space="preserve"> </t>
    </r>
    <r>
      <rPr>
        <sz val="8"/>
        <color indexed="30"/>
        <rFont val="Calibri"/>
        <family val="2"/>
      </rPr>
      <t xml:space="preserve"> </t>
    </r>
    <r>
      <rPr>
        <sz val="8"/>
        <color indexed="30"/>
        <rFont val="Calibri"/>
        <family val="2"/>
      </rPr>
      <t>blue font = hard keyed</t>
    </r>
    <r>
      <rPr>
        <sz val="8"/>
        <color indexed="8"/>
        <rFont val="Calibri"/>
        <family val="2"/>
      </rPr>
      <t>, black font = formula driven</t>
    </r>
  </si>
  <si>
    <t>Board-Designated Fund Balance</t>
  </si>
  <si>
    <t>3150 · Gifted &amp; Talented</t>
  </si>
  <si>
    <t>0230 · PERA expense</t>
  </si>
  <si>
    <t>0300A · Other Services - Assessments</t>
  </si>
  <si>
    <t>0721 · Leasehold improvements</t>
  </si>
  <si>
    <t>0595B · CDE Admin expense</t>
  </si>
  <si>
    <t>0595A · CSI Admin expense</t>
  </si>
  <si>
    <t>0300 · Prof services-food svcs</t>
  </si>
  <si>
    <t>1600 · Food service revenue</t>
  </si>
  <si>
    <t>3161 · State child nutrition reimb</t>
  </si>
  <si>
    <t>4555 · Fed lunch reimb</t>
  </si>
  <si>
    <t>CSI Admin expense</t>
  </si>
  <si>
    <t>CDE Admin expense</t>
  </si>
  <si>
    <t>State Unemployment</t>
  </si>
  <si>
    <t>Assumes filing w/DOL as political subdivision (100% of wages)</t>
  </si>
  <si>
    <t>Authorizer Services</t>
  </si>
  <si>
    <t>Equipment rentals - postal machine</t>
  </si>
  <si>
    <t>Equipment rentals - copier</t>
  </si>
  <si>
    <t>Annual tuition</t>
  </si>
  <si>
    <t>AUTHORIZER:  Charter School Institute</t>
  </si>
  <si>
    <t>INSTRUCTIONAL STAFF</t>
  </si>
  <si>
    <t xml:space="preserve">     Total Instructional Staff</t>
  </si>
  <si>
    <t>1300B · Kindergarten revenue</t>
  </si>
  <si>
    <t>1300A · ECE revenue</t>
  </si>
  <si>
    <t>Tuition Revenue</t>
  </si>
  <si>
    <t>0410 · Utility expenses</t>
  </si>
  <si>
    <t>0410 · Utility services</t>
  </si>
  <si>
    <t>Variance</t>
  </si>
  <si>
    <t xml:space="preserve">   Projected LEP ELL%</t>
  </si>
  <si>
    <t xml:space="preserve">   Projected NEP ELL%</t>
  </si>
  <si>
    <t>Fill in blank cells with additional revenue and expenditures.</t>
  </si>
  <si>
    <r>
      <t xml:space="preserve">On </t>
    </r>
    <r>
      <rPr>
        <sz val="12"/>
        <color indexed="53"/>
        <rFont val="Calibri"/>
        <family val="2"/>
      </rPr>
      <t>Page 4-Year 0 through Page 9-Year 5</t>
    </r>
    <r>
      <rPr>
        <sz val="12"/>
        <rFont val="Calibri"/>
        <family val="2"/>
      </rPr>
      <t>, many cells will be automatically populated from the inputs on Pages 1-3.</t>
    </r>
  </si>
  <si>
    <t>Fill in cells B30 through B47 with the dollar amount per unit listed in column C.</t>
  </si>
  <si>
    <r>
      <t xml:space="preserve">On </t>
    </r>
    <r>
      <rPr>
        <sz val="12"/>
        <color indexed="53"/>
        <rFont val="Calibri"/>
        <family val="2"/>
      </rPr>
      <t>Page 3-Assumptions</t>
    </r>
    <r>
      <rPr>
        <sz val="12"/>
        <rFont val="Calibri"/>
        <family val="2"/>
      </rPr>
      <t>, fill in cells C5 through G17 and cells B21 through G26 according to the notes in column H.</t>
    </r>
  </si>
  <si>
    <t>Information on the Staffing Plan page is totaled on Pages 4-9.</t>
  </si>
  <si>
    <t>Student to teacher and student to staff ratios are calculated automatically at the bottom of the Staffing Plan page.</t>
  </si>
  <si>
    <t>In cell I32, enter the cost of living/annual compensation percentage increase assumption.</t>
  </si>
  <si>
    <t>Enter the corresponding average position salary in column I.</t>
  </si>
  <si>
    <t>Enter the corresponding FTE for years 0-5 in columns B through G.</t>
  </si>
  <si>
    <r>
      <t xml:space="preserve">On </t>
    </r>
    <r>
      <rPr>
        <sz val="12"/>
        <color indexed="53"/>
        <rFont val="Calibri"/>
        <family val="2"/>
      </rPr>
      <t>Page 2-Staffing Plan</t>
    </r>
    <r>
      <rPr>
        <sz val="12"/>
        <rFont val="Calibri"/>
        <family val="2"/>
      </rPr>
      <t>, enter position titles in column A under Instructional Staff and Admin &amp; Support.</t>
    </r>
  </si>
  <si>
    <t>Total number of students and total number of funded students will populate automatically.</t>
  </si>
  <si>
    <r>
      <t xml:space="preserve">On </t>
    </r>
    <r>
      <rPr>
        <sz val="12"/>
        <color indexed="53"/>
        <rFont val="Calibri"/>
        <family val="2"/>
      </rPr>
      <t>Page 1-Enrollment Plan</t>
    </r>
    <r>
      <rPr>
        <sz val="12"/>
        <rFont val="Calibri"/>
        <family val="2"/>
      </rPr>
      <t xml:space="preserve">, fill in cells B6:F19 will the applicant's estimated enrollment in years 1-5. </t>
    </r>
  </si>
  <si>
    <r>
      <t xml:space="preserve">On the </t>
    </r>
    <r>
      <rPr>
        <sz val="12"/>
        <color indexed="53"/>
        <rFont val="Calibri"/>
        <family val="2"/>
      </rPr>
      <t>COVER PAGE</t>
    </r>
    <r>
      <rPr>
        <sz val="12"/>
        <rFont val="Calibri"/>
        <family val="2"/>
      </rPr>
      <t>, fill in the cells that include blue text including the applicant's logo, proposed school name, and the developer(s).</t>
    </r>
  </si>
  <si>
    <t>Instructions</t>
  </si>
  <si>
    <t>3130 · ECEA</t>
  </si>
  <si>
    <t>4027 · IDEA</t>
  </si>
  <si>
    <t>3130 · Exceptional Children's Ed Act (ECEA)</t>
  </si>
  <si>
    <t>4027 · Special Ed (IDEA)</t>
  </si>
  <si>
    <t>3140 · English language proficiency act (ELPA)</t>
  </si>
  <si>
    <r>
      <t xml:space="preserve">List outside services beginning on row 53. </t>
    </r>
    <r>
      <rPr>
        <sz val="12"/>
        <color indexed="23"/>
        <rFont val="Calibri"/>
        <family val="2"/>
      </rPr>
      <t>Note that these costs are not automatically linked to Pages 4-9.</t>
    </r>
  </si>
  <si>
    <t>Use column A to list expenditures (the expenditures listed are examples only).</t>
  </si>
  <si>
    <t>Use columns B through D to list corresponding dollars amounts for grant Years 1 though 3 (operating Years 0 through 2).</t>
  </si>
  <si>
    <r>
      <t xml:space="preserve">Link individual Charter School Program grant revenue and expenditure cells to </t>
    </r>
    <r>
      <rPr>
        <sz val="12"/>
        <color indexed="53"/>
        <rFont val="Calibri"/>
        <family val="2"/>
      </rPr>
      <t xml:space="preserve">Page 4-Year 0 through Page 9-Year 5 </t>
    </r>
    <r>
      <rPr>
        <sz val="12"/>
        <rFont val="Calibri"/>
        <family val="2"/>
      </rPr>
      <t>or manually input revenue and expenditures on these pages.</t>
    </r>
  </si>
  <si>
    <r>
      <rPr>
        <sz val="12"/>
        <color indexed="53"/>
        <rFont val="Calibri"/>
        <family val="2"/>
      </rPr>
      <t>Page 10-6 yr Budget-detail</t>
    </r>
    <r>
      <rPr>
        <sz val="12"/>
        <rFont val="Calibri"/>
        <family val="2"/>
      </rPr>
      <t xml:space="preserve"> and </t>
    </r>
    <r>
      <rPr>
        <sz val="12"/>
        <color indexed="53"/>
        <rFont val="Calibri"/>
        <family val="2"/>
      </rPr>
      <t>Page 11-6 yr Budget Summary</t>
    </r>
    <r>
      <rPr>
        <sz val="12"/>
        <rFont val="Calibri"/>
        <family val="2"/>
      </rPr>
      <t xml:space="preserve"> will populate automatically.</t>
    </r>
  </si>
  <si>
    <t>These worksheets are locked and cannot be modified.</t>
  </si>
  <si>
    <t>Carefully review the entire workbook to ensure accuracy and completeness.</t>
  </si>
  <si>
    <t>Enter Stipends/Additional Pay information as needed. For example, 5 stipends (FTE columns) @ $5,000 (column I)</t>
  </si>
  <si>
    <t>Grant Fund CDE CSP</t>
  </si>
  <si>
    <t xml:space="preserve">NOTES: </t>
  </si>
  <si>
    <t>All cells with blue text should be populated. All cells with black text are formula drive and populate automatically.</t>
  </si>
  <si>
    <t>All revenues and expenditures are listed with CDE Chart of Accounts source/object codes. For a full list of account codes and descriptions please see http://www.cde.state.co.us/cdefinance/sfcoa.</t>
  </si>
  <si>
    <t>Be sure to include expenditures associated with other grant and foundation revenue in column C.</t>
  </si>
  <si>
    <t>Add notes and additional assumptions to column F.</t>
  </si>
  <si>
    <t>3140 · English Language Proficiency Act (ELPA)</t>
  </si>
  <si>
    <r>
      <t xml:space="preserve">If you plan to apply for the Charter School Program grant please use </t>
    </r>
    <r>
      <rPr>
        <sz val="12"/>
        <color indexed="53"/>
        <rFont val="Calibri"/>
        <family val="2"/>
      </rPr>
      <t>Support-CDE start-up grant worksheet</t>
    </r>
    <r>
      <rPr>
        <sz val="12"/>
        <rFont val="Calibri"/>
        <family val="2"/>
      </rPr>
      <t xml:space="preserve"> to plan grant spending.</t>
    </r>
  </si>
  <si>
    <t>Notes</t>
  </si>
  <si>
    <t>see past year funding information here: http://www.cde.state.co.us/cdefinance/sfdetails</t>
  </si>
  <si>
    <t>Recommendations</t>
  </si>
  <si>
    <t>Insurance</t>
  </si>
  <si>
    <t>0520 · Insurance</t>
  </si>
  <si>
    <t xml:space="preserve">Minimum insurance requirements are as follows: Comprehensive general liability - $2,000,000; Officers, directors and employees errors and omissions - $1,000,000; Property - as required by landlord; </t>
  </si>
  <si>
    <t>Motor vehicle liability (if applicable) - $1,000,000; Worker's compensation - as required by law.</t>
  </si>
  <si>
    <t>Total funding (not per pupil); NOT ELIGIBLE IN YEAR 1</t>
  </si>
  <si>
    <t xml:space="preserve">The budget should balance in all years and reflect an understanding of specific statutory requirements including: 
a. separation of the general operating funds and grant funds 
b. Public Employees’ Retirement Association (PERA) contributions 
c. 3% TABOR reserve (Colorado Constitution Article X, Section 20) 
</t>
  </si>
  <si>
    <t>Expected to decrease annually</t>
  </si>
  <si>
    <t>*NEP/LEP anticipated based on FY1617 w/ 4% decrease in funding</t>
  </si>
  <si>
    <t>*FEP anticipated based on FY1617 w/ 4% decrease in funding</t>
  </si>
  <si>
    <t>ELPA PD</t>
  </si>
  <si>
    <t>*Anticpiated based on FY1617 - 4% - $500 base still remains</t>
  </si>
  <si>
    <t xml:space="preserve">expected to decrease - unexpected amount with new administration in </t>
  </si>
  <si>
    <t>*NEP/LEP anticipated to decrease annually</t>
  </si>
  <si>
    <t>*FEP anticipated to decrease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</si>
</sst>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\(#,##0.0\)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 d\,\ yyyy;@"/>
  </numFmts>
  <fonts count="8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8"/>
      <name val="Calibri"/>
      <family val="2"/>
    </font>
    <font>
      <b/>
      <i/>
      <sz val="10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i/>
      <sz val="10"/>
      <name val="Calibri"/>
      <family val="2"/>
    </font>
    <font>
      <b/>
      <i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10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sz val="8"/>
      <color indexed="30"/>
      <name val="Calibri"/>
      <family val="2"/>
    </font>
    <font>
      <sz val="10"/>
      <color indexed="17"/>
      <name val="Calibri"/>
      <family val="2"/>
    </font>
    <font>
      <sz val="10"/>
      <color indexed="30"/>
      <name val="Calibri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4"/>
      <name val="Calibri"/>
      <family val="2"/>
    </font>
    <font>
      <u/>
      <sz val="18"/>
      <name val="Calibri"/>
      <family val="2"/>
    </font>
    <font>
      <sz val="22"/>
      <name val="Calibri"/>
      <family val="2"/>
    </font>
    <font>
      <sz val="18"/>
      <name val="Calibri"/>
      <family val="2"/>
    </font>
    <font>
      <sz val="8"/>
      <name val="Arial"/>
      <family val="2"/>
    </font>
    <font>
      <b/>
      <i/>
      <sz val="8"/>
      <name val="Calibri"/>
      <family val="2"/>
    </font>
    <font>
      <i/>
      <sz val="8"/>
      <name val="Calibri"/>
      <family val="2"/>
    </font>
    <font>
      <sz val="12"/>
      <color indexed="53"/>
      <name val="Calibri"/>
      <family val="2"/>
    </font>
    <font>
      <sz val="12"/>
      <color indexed="23"/>
      <name val="Calibri"/>
      <family val="2"/>
    </font>
    <font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i/>
      <sz val="10"/>
      <color rgb="FF0070C0"/>
      <name val="Calibri"/>
      <family val="2"/>
    </font>
    <font>
      <sz val="10"/>
      <color theme="9"/>
      <name val="Calibri"/>
      <family val="2"/>
    </font>
    <font>
      <sz val="10"/>
      <color rgb="FF00B050"/>
      <name val="Calibri"/>
      <family val="2"/>
    </font>
    <font>
      <sz val="12"/>
      <color rgb="FF0070C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</font>
    <font>
      <sz val="10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36"/>
      <color rgb="FF0070C0"/>
      <name val="Calibri"/>
      <family val="2"/>
    </font>
    <font>
      <i/>
      <sz val="14"/>
      <color rgb="FF0070C0"/>
      <name val="Calibri"/>
      <family val="2"/>
    </font>
    <font>
      <i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2" fillId="20" borderId="1">
      <alignment horizontal="left"/>
    </xf>
    <xf numFmtId="0" fontId="2" fillId="20" borderId="2">
      <alignment horizontal="left"/>
    </xf>
    <xf numFmtId="0" fontId="2" fillId="20" borderId="3">
      <alignment horizontal="left"/>
    </xf>
    <xf numFmtId="44" fontId="2" fillId="0" borderId="0" applyFont="0" applyFill="0" applyBorder="0" applyAlignment="0" applyProtection="0"/>
    <xf numFmtId="14" fontId="2" fillId="0" borderId="0" applyFont="0" applyFill="0" applyBorder="0" applyProtection="0">
      <alignment horizontal="left"/>
    </xf>
    <xf numFmtId="0" fontId="6" fillId="0" borderId="1">
      <alignment horizontal="left"/>
    </xf>
    <xf numFmtId="2" fontId="2" fillId="0" borderId="0" applyFill="0" applyProtection="0"/>
    <xf numFmtId="0" fontId="6" fillId="20" borderId="4">
      <alignment horizontal="left"/>
    </xf>
    <xf numFmtId="0" fontId="6" fillId="20" borderId="5">
      <alignment horizontal="left"/>
    </xf>
    <xf numFmtId="49" fontId="2" fillId="0" borderId="6" applyFont="0" applyFill="0" applyBorder="0" applyAlignment="0" applyProtection="0">
      <alignment horizontal="right"/>
    </xf>
    <xf numFmtId="0" fontId="2" fillId="0" borderId="0">
      <alignment horizontal="left"/>
    </xf>
    <xf numFmtId="0" fontId="6" fillId="20" borderId="7">
      <alignment horizontal="left"/>
    </xf>
    <xf numFmtId="0" fontId="2" fillId="0" borderId="1">
      <alignment horizontal="left"/>
    </xf>
    <xf numFmtId="0" fontId="6" fillId="20" borderId="8">
      <alignment horizontal="left"/>
    </xf>
    <xf numFmtId="0" fontId="6" fillId="20" borderId="9">
      <alignment horizontal="left"/>
    </xf>
    <xf numFmtId="0" fontId="6" fillId="20" borderId="10">
      <alignment horizontal="left"/>
    </xf>
    <xf numFmtId="0" fontId="2" fillId="0" borderId="6">
      <alignment horizontal="right"/>
    </xf>
    <xf numFmtId="0" fontId="7" fillId="3" borderId="0" applyNumberFormat="0" applyBorder="0" applyAlignment="0" applyProtection="0"/>
    <xf numFmtId="0" fontId="8" fillId="21" borderId="11" applyNumberFormat="0" applyAlignment="0" applyProtection="0"/>
    <xf numFmtId="0" fontId="9" fillId="22" borderId="1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1" applyNumberFormat="0" applyAlignment="0" applyProtection="0"/>
    <xf numFmtId="0" fontId="16" fillId="0" borderId="16" applyNumberFormat="0" applyFill="0" applyAlignment="0" applyProtection="0"/>
    <xf numFmtId="0" fontId="17" fillId="23" borderId="0" applyNumberFormat="0" applyBorder="0" applyAlignment="0" applyProtection="0"/>
    <xf numFmtId="0" fontId="39" fillId="0" borderId="0"/>
    <xf numFmtId="0" fontId="1" fillId="24" borderId="17" applyNumberFormat="0" applyFont="0" applyAlignment="0" applyProtection="0"/>
    <xf numFmtId="0" fontId="18" fillId="21" borderId="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</cellStyleXfs>
  <cellXfs count="402">
    <xf numFmtId="0" fontId="0" fillId="0" borderId="0" xfId="0"/>
    <xf numFmtId="0" fontId="22" fillId="0" borderId="0" xfId="0" applyNumberFormat="1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0" borderId="0" xfId="0" applyFont="1"/>
    <xf numFmtId="5" fontId="22" fillId="20" borderId="20" xfId="0" applyNumberFormat="1" applyFont="1" applyFill="1" applyBorder="1" applyAlignment="1">
      <alignment horizontal="center" vertical="center" wrapText="1"/>
    </xf>
    <xf numFmtId="41" fontId="22" fillId="20" borderId="21" xfId="0" applyNumberFormat="1" applyFont="1" applyFill="1" applyBorder="1"/>
    <xf numFmtId="5" fontId="22" fillId="20" borderId="2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0" fontId="22" fillId="0" borderId="5" xfId="0" applyFont="1" applyBorder="1"/>
    <xf numFmtId="0" fontId="22" fillId="0" borderId="22" xfId="0" applyFont="1" applyBorder="1"/>
    <xf numFmtId="37" fontId="22" fillId="20" borderId="2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25" borderId="20" xfId="0" applyFont="1" applyFill="1" applyBorder="1" applyAlignment="1">
      <alignment horizontal="center"/>
    </xf>
    <xf numFmtId="0" fontId="22" fillId="25" borderId="20" xfId="0" applyFont="1" applyFill="1" applyBorder="1"/>
    <xf numFmtId="0" fontId="22" fillId="25" borderId="0" xfId="0" applyFont="1" applyFill="1" applyBorder="1"/>
    <xf numFmtId="0" fontId="22" fillId="25" borderId="23" xfId="0" applyFont="1" applyFill="1" applyBorder="1"/>
    <xf numFmtId="0" fontId="22" fillId="25" borderId="24" xfId="0" applyFont="1" applyFill="1" applyBorder="1"/>
    <xf numFmtId="0" fontId="22" fillId="25" borderId="25" xfId="0" applyFont="1" applyFill="1" applyBorder="1"/>
    <xf numFmtId="0" fontId="22" fillId="25" borderId="26" xfId="0" applyFont="1" applyFill="1" applyBorder="1"/>
    <xf numFmtId="0" fontId="26" fillId="25" borderId="27" xfId="0" applyNumberFormat="1" applyFont="1" applyFill="1" applyBorder="1"/>
    <xf numFmtId="0" fontId="22" fillId="25" borderId="24" xfId="0" applyFont="1" applyFill="1" applyBorder="1" applyAlignment="1">
      <alignment horizontal="center"/>
    </xf>
    <xf numFmtId="0" fontId="23" fillId="25" borderId="28" xfId="0" applyNumberFormat="1" applyFont="1" applyFill="1" applyBorder="1" applyAlignment="1">
      <alignment horizontal="left"/>
    </xf>
    <xf numFmtId="0" fontId="28" fillId="25" borderId="28" xfId="0" applyNumberFormat="1" applyFont="1" applyFill="1" applyBorder="1" applyAlignment="1">
      <alignment horizontal="right"/>
    </xf>
    <xf numFmtId="5" fontId="22" fillId="25" borderId="21" xfId="0" applyNumberFormat="1" applyFont="1" applyFill="1" applyBorder="1" applyAlignment="1">
      <alignment horizontal="center" vertical="center" wrapText="1"/>
    </xf>
    <xf numFmtId="42" fontId="22" fillId="25" borderId="21" xfId="0" applyNumberFormat="1" applyFont="1" applyFill="1" applyBorder="1"/>
    <xf numFmtId="41" fontId="22" fillId="25" borderId="21" xfId="0" applyNumberFormat="1" applyFont="1" applyFill="1" applyBorder="1"/>
    <xf numFmtId="41" fontId="22" fillId="25" borderId="29" xfId="0" applyNumberFormat="1" applyFont="1" applyFill="1" applyBorder="1"/>
    <xf numFmtId="42" fontId="22" fillId="25" borderId="30" xfId="0" applyNumberFormat="1" applyFont="1" applyFill="1" applyBorder="1"/>
    <xf numFmtId="41" fontId="22" fillId="25" borderId="31" xfId="0" applyNumberFormat="1" applyFont="1" applyFill="1" applyBorder="1"/>
    <xf numFmtId="0" fontId="22" fillId="25" borderId="28" xfId="0" applyNumberFormat="1" applyFont="1" applyFill="1" applyBorder="1"/>
    <xf numFmtId="0" fontId="26" fillId="25" borderId="28" xfId="0" applyNumberFormat="1" applyFont="1" applyFill="1" applyBorder="1"/>
    <xf numFmtId="0" fontId="22" fillId="26" borderId="32" xfId="0" applyFont="1" applyFill="1" applyBorder="1" applyAlignment="1">
      <alignment horizontal="left" indent="1"/>
    </xf>
    <xf numFmtId="42" fontId="22" fillId="25" borderId="31" xfId="0" applyNumberFormat="1" applyFont="1" applyFill="1" applyBorder="1"/>
    <xf numFmtId="0" fontId="22" fillId="25" borderId="32" xfId="0" applyFont="1" applyFill="1" applyBorder="1" applyAlignment="1">
      <alignment horizontal="left" indent="1"/>
    </xf>
    <xf numFmtId="42" fontId="22" fillId="25" borderId="33" xfId="0" applyNumberFormat="1" applyFont="1" applyFill="1" applyBorder="1"/>
    <xf numFmtId="0" fontId="22" fillId="25" borderId="32" xfId="0" applyNumberFormat="1" applyFont="1" applyFill="1" applyBorder="1" applyAlignment="1"/>
    <xf numFmtId="0" fontId="23" fillId="25" borderId="32" xfId="0" applyNumberFormat="1" applyFont="1" applyFill="1" applyBorder="1" applyAlignment="1"/>
    <xf numFmtId="0" fontId="23" fillId="25" borderId="0" xfId="0" applyFont="1" applyFill="1" applyBorder="1"/>
    <xf numFmtId="3" fontId="22" fillId="25" borderId="0" xfId="0" applyNumberFormat="1" applyFont="1" applyFill="1" applyBorder="1"/>
    <xf numFmtId="5" fontId="22" fillId="25" borderId="0" xfId="0" applyNumberFormat="1" applyFont="1" applyFill="1" applyBorder="1"/>
    <xf numFmtId="5" fontId="23" fillId="25" borderId="0" xfId="0" applyNumberFormat="1" applyFont="1" applyFill="1" applyBorder="1"/>
    <xf numFmtId="164" fontId="22" fillId="25" borderId="0" xfId="0" applyNumberFormat="1" applyFont="1" applyFill="1" applyBorder="1" applyAlignment="1">
      <alignment horizontal="center"/>
    </xf>
    <xf numFmtId="42" fontId="22" fillId="0" borderId="0" xfId="0" applyNumberFormat="1" applyFont="1" applyBorder="1"/>
    <xf numFmtId="0" fontId="26" fillId="25" borderId="27" xfId="0" applyNumberFormat="1" applyFont="1" applyFill="1" applyBorder="1" applyProtection="1">
      <protection locked="0"/>
    </xf>
    <xf numFmtId="0" fontId="22" fillId="25" borderId="26" xfId="0" applyFont="1" applyFill="1" applyBorder="1" applyProtection="1"/>
    <xf numFmtId="0" fontId="22" fillId="25" borderId="23" xfId="0" applyFont="1" applyFill="1" applyBorder="1" applyProtection="1"/>
    <xf numFmtId="0" fontId="22" fillId="0" borderId="0" xfId="0" applyFont="1" applyBorder="1" applyProtection="1"/>
    <xf numFmtId="0" fontId="26" fillId="25" borderId="28" xfId="0" applyNumberFormat="1" applyFont="1" applyFill="1" applyBorder="1" applyProtection="1"/>
    <xf numFmtId="0" fontId="22" fillId="25" borderId="0" xfId="0" applyFont="1" applyFill="1" applyBorder="1" applyProtection="1"/>
    <xf numFmtId="0" fontId="22" fillId="25" borderId="24" xfId="0" applyFont="1" applyFill="1" applyBorder="1" applyProtection="1"/>
    <xf numFmtId="0" fontId="29" fillId="25" borderId="28" xfId="0" applyNumberFormat="1" applyFont="1" applyFill="1" applyBorder="1" applyAlignment="1" applyProtection="1">
      <alignment horizontal="left"/>
    </xf>
    <xf numFmtId="5" fontId="27" fillId="20" borderId="20" xfId="0" applyNumberFormat="1" applyFont="1" applyFill="1" applyBorder="1" applyAlignment="1" applyProtection="1">
      <alignment horizontal="center" vertical="center" wrapText="1"/>
    </xf>
    <xf numFmtId="0" fontId="27" fillId="25" borderId="24" xfId="0" applyFont="1" applyFill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/>
    </xf>
    <xf numFmtId="37" fontId="27" fillId="20" borderId="20" xfId="0" applyNumberFormat="1" applyFont="1" applyFill="1" applyBorder="1" applyAlignment="1" applyProtection="1">
      <alignment horizontal="center" vertical="center" wrapText="1"/>
    </xf>
    <xf numFmtId="5" fontId="27" fillId="25" borderId="21" xfId="0" applyNumberFormat="1" applyFont="1" applyFill="1" applyBorder="1" applyAlignment="1" applyProtection="1">
      <alignment horizontal="center" vertical="center" wrapText="1"/>
    </xf>
    <xf numFmtId="5" fontId="27" fillId="25" borderId="34" xfId="0" applyNumberFormat="1" applyFont="1" applyFill="1" applyBorder="1" applyAlignment="1" applyProtection="1">
      <alignment horizontal="center" vertical="center" wrapText="1"/>
    </xf>
    <xf numFmtId="0" fontId="31" fillId="25" borderId="28" xfId="0" applyNumberFormat="1" applyFont="1" applyFill="1" applyBorder="1" applyAlignment="1" applyProtection="1">
      <alignment horizontal="left" indent="1"/>
    </xf>
    <xf numFmtId="42" fontId="27" fillId="25" borderId="21" xfId="0" applyNumberFormat="1" applyFont="1" applyFill="1" applyBorder="1" applyProtection="1"/>
    <xf numFmtId="0" fontId="27" fillId="25" borderId="24" xfId="0" applyFont="1" applyFill="1" applyBorder="1" applyProtection="1"/>
    <xf numFmtId="0" fontId="27" fillId="0" borderId="0" xfId="0" applyFont="1" applyBorder="1" applyProtection="1"/>
    <xf numFmtId="41" fontId="27" fillId="25" borderId="21" xfId="0" applyNumberFormat="1" applyFont="1" applyFill="1" applyBorder="1" applyProtection="1"/>
    <xf numFmtId="0" fontId="27" fillId="0" borderId="0" xfId="0" applyFont="1" applyFill="1" applyBorder="1" applyProtection="1"/>
    <xf numFmtId="41" fontId="27" fillId="25" borderId="29" xfId="0" applyNumberFormat="1" applyFont="1" applyFill="1" applyBorder="1" applyProtection="1"/>
    <xf numFmtId="0" fontId="32" fillId="25" borderId="28" xfId="0" applyNumberFormat="1" applyFont="1" applyFill="1" applyBorder="1" applyProtection="1"/>
    <xf numFmtId="0" fontId="31" fillId="25" borderId="28" xfId="0" applyNumberFormat="1" applyFont="1" applyFill="1" applyBorder="1" applyProtection="1"/>
    <xf numFmtId="166" fontId="27" fillId="25" borderId="21" xfId="49" applyNumberFormat="1" applyFont="1" applyFill="1" applyBorder="1" applyProtection="1"/>
    <xf numFmtId="0" fontId="32" fillId="25" borderId="28" xfId="0" applyNumberFormat="1" applyFont="1" applyFill="1" applyBorder="1" applyAlignment="1" applyProtection="1"/>
    <xf numFmtId="42" fontId="27" fillId="25" borderId="30" xfId="0" applyNumberFormat="1" applyFont="1" applyFill="1" applyBorder="1" applyProtection="1"/>
    <xf numFmtId="0" fontId="27" fillId="25" borderId="28" xfId="0" applyNumberFormat="1" applyFont="1" applyFill="1" applyBorder="1" applyAlignment="1" applyProtection="1"/>
    <xf numFmtId="0" fontId="29" fillId="25" borderId="28" xfId="0" applyNumberFormat="1" applyFont="1" applyFill="1" applyBorder="1" applyAlignment="1" applyProtection="1"/>
    <xf numFmtId="41" fontId="27" fillId="25" borderId="31" xfId="0" applyNumberFormat="1" applyFont="1" applyFill="1" applyBorder="1" applyProtection="1"/>
    <xf numFmtId="42" fontId="27" fillId="25" borderId="35" xfId="0" applyNumberFormat="1" applyFont="1" applyFill="1" applyBorder="1" applyProtection="1"/>
    <xf numFmtId="0" fontId="22" fillId="25" borderId="28" xfId="0" applyNumberFormat="1" applyFont="1" applyFill="1" applyBorder="1" applyProtection="1"/>
    <xf numFmtId="0" fontId="22" fillId="0" borderId="0" xfId="0" applyNumberFormat="1" applyFont="1" applyBorder="1" applyProtection="1"/>
    <xf numFmtId="165" fontId="22" fillId="20" borderId="20" xfId="0" applyNumberFormat="1" applyFont="1" applyFill="1" applyBorder="1" applyAlignment="1">
      <alignment horizontal="center" vertical="center" wrapText="1"/>
    </xf>
    <xf numFmtId="164" fontId="22" fillId="20" borderId="20" xfId="0" applyNumberFormat="1" applyFont="1" applyFill="1" applyBorder="1" applyAlignment="1">
      <alignment horizontal="center" vertical="center" wrapText="1"/>
    </xf>
    <xf numFmtId="0" fontId="34" fillId="25" borderId="28" xfId="0" applyNumberFormat="1" applyFont="1" applyFill="1" applyBorder="1" applyAlignment="1">
      <alignment horizontal="right"/>
    </xf>
    <xf numFmtId="1" fontId="22" fillId="20" borderId="20" xfId="0" applyNumberFormat="1" applyFont="1" applyFill="1" applyBorder="1" applyAlignment="1">
      <alignment horizontal="center" vertical="center" wrapText="1"/>
    </xf>
    <xf numFmtId="0" fontId="23" fillId="25" borderId="9" xfId="0" applyFont="1" applyFill="1" applyBorder="1" applyAlignment="1">
      <alignment horizontal="center"/>
    </xf>
    <xf numFmtId="0" fontId="22" fillId="25" borderId="10" xfId="0" applyFont="1" applyFill="1" applyBorder="1"/>
    <xf numFmtId="0" fontId="23" fillId="25" borderId="36" xfId="0" applyFont="1" applyFill="1" applyBorder="1" applyAlignment="1">
      <alignment horizontal="center"/>
    </xf>
    <xf numFmtId="0" fontId="22" fillId="25" borderId="31" xfId="0" applyFont="1" applyFill="1" applyBorder="1"/>
    <xf numFmtId="0" fontId="23" fillId="25" borderId="36" xfId="0" applyFont="1" applyFill="1" applyBorder="1" applyAlignment="1">
      <alignment horizontal="left"/>
    </xf>
    <xf numFmtId="0" fontId="22" fillId="25" borderId="1" xfId="0" applyFont="1" applyFill="1" applyBorder="1"/>
    <xf numFmtId="0" fontId="22" fillId="25" borderId="3" xfId="0" applyFont="1" applyFill="1" applyBorder="1"/>
    <xf numFmtId="0" fontId="22" fillId="25" borderId="28" xfId="0" applyNumberFormat="1" applyFont="1" applyFill="1" applyBorder="1" applyAlignment="1">
      <alignment horizontal="left" indent="1"/>
    </xf>
    <xf numFmtId="5" fontId="22" fillId="0" borderId="0" xfId="0" applyNumberFormat="1" applyFont="1" applyBorder="1"/>
    <xf numFmtId="0" fontId="22" fillId="0" borderId="0" xfId="0" applyFont="1" applyFill="1" applyBorder="1"/>
    <xf numFmtId="41" fontId="22" fillId="20" borderId="20" xfId="0" applyNumberFormat="1" applyFont="1" applyFill="1" applyBorder="1"/>
    <xf numFmtId="41" fontId="22" fillId="0" borderId="0" xfId="0" applyNumberFormat="1" applyFont="1" applyBorder="1"/>
    <xf numFmtId="41" fontId="22" fillId="20" borderId="37" xfId="0" applyNumberFormat="1" applyFont="1" applyFill="1" applyBorder="1"/>
    <xf numFmtId="41" fontId="22" fillId="25" borderId="0" xfId="0" applyNumberFormat="1" applyFont="1" applyFill="1" applyBorder="1"/>
    <xf numFmtId="43" fontId="22" fillId="0" borderId="0" xfId="0" applyNumberFormat="1" applyFont="1" applyBorder="1"/>
    <xf numFmtId="0" fontId="22" fillId="0" borderId="38" xfId="0" applyNumberFormat="1" applyFont="1" applyBorder="1" applyAlignment="1">
      <alignment horizontal="left"/>
    </xf>
    <xf numFmtId="42" fontId="22" fillId="25" borderId="0" xfId="0" applyNumberFormat="1" applyFont="1" applyFill="1" applyBorder="1"/>
    <xf numFmtId="9" fontId="22" fillId="25" borderId="39" xfId="65" applyFont="1" applyFill="1" applyBorder="1" applyAlignment="1">
      <alignment horizontal="center"/>
    </xf>
    <xf numFmtId="42" fontId="35" fillId="25" borderId="0" xfId="0" applyNumberFormat="1" applyFont="1" applyFill="1" applyBorder="1"/>
    <xf numFmtId="42" fontId="22" fillId="20" borderId="35" xfId="0" applyNumberFormat="1" applyFont="1" applyFill="1" applyBorder="1"/>
    <xf numFmtId="0" fontId="27" fillId="25" borderId="25" xfId="0" applyFont="1" applyFill="1" applyBorder="1" applyProtection="1"/>
    <xf numFmtId="0" fontId="37" fillId="0" borderId="0" xfId="0" applyFont="1" applyBorder="1"/>
    <xf numFmtId="0" fontId="37" fillId="0" borderId="0" xfId="0" applyFont="1" applyBorder="1" applyAlignment="1">
      <alignment horizontal="left"/>
    </xf>
    <xf numFmtId="166" fontId="22" fillId="0" borderId="0" xfId="0" applyNumberFormat="1" applyFont="1" applyBorder="1"/>
    <xf numFmtId="1" fontId="22" fillId="25" borderId="0" xfId="0" applyNumberFormat="1" applyFont="1" applyFill="1" applyBorder="1"/>
    <xf numFmtId="2" fontId="22" fillId="25" borderId="40" xfId="0" applyNumberFormat="1" applyFont="1" applyFill="1" applyBorder="1" applyAlignment="1">
      <alignment horizontal="center"/>
    </xf>
    <xf numFmtId="2" fontId="22" fillId="25" borderId="37" xfId="0" applyNumberFormat="1" applyFont="1" applyFill="1" applyBorder="1" applyAlignment="1">
      <alignment horizontal="center"/>
    </xf>
    <xf numFmtId="0" fontId="27" fillId="0" borderId="0" xfId="0" applyFont="1" applyBorder="1"/>
    <xf numFmtId="41" fontId="22" fillId="20" borderId="20" xfId="0" applyNumberFormat="1" applyFont="1" applyFill="1" applyBorder="1" applyProtection="1"/>
    <xf numFmtId="41" fontId="22" fillId="25" borderId="21" xfId="0" applyNumberFormat="1" applyFont="1" applyFill="1" applyBorder="1" applyProtection="1"/>
    <xf numFmtId="41" fontId="22" fillId="20" borderId="21" xfId="0" applyNumberFormat="1" applyFont="1" applyFill="1" applyBorder="1" applyProtection="1"/>
    <xf numFmtId="41" fontId="22" fillId="25" borderId="31" xfId="0" applyNumberFormat="1" applyFont="1" applyFill="1" applyBorder="1" applyProtection="1"/>
    <xf numFmtId="41" fontId="22" fillId="25" borderId="36" xfId="0" applyNumberFormat="1" applyFont="1" applyFill="1" applyBorder="1" applyProtection="1"/>
    <xf numFmtId="41" fontId="22" fillId="25" borderId="21" xfId="0" applyNumberFormat="1" applyFont="1" applyFill="1" applyBorder="1" applyProtection="1">
      <protection locked="0"/>
    </xf>
    <xf numFmtId="41" fontId="22" fillId="25" borderId="20" xfId="0" applyNumberFormat="1" applyFont="1" applyFill="1" applyBorder="1" applyProtection="1">
      <protection locked="0"/>
    </xf>
    <xf numFmtId="41" fontId="22" fillId="25" borderId="37" xfId="0" applyNumberFormat="1" applyFont="1" applyFill="1" applyBorder="1" applyProtection="1">
      <protection locked="0"/>
    </xf>
    <xf numFmtId="0" fontId="26" fillId="0" borderId="0" xfId="0" applyFont="1" applyFill="1" applyBorder="1"/>
    <xf numFmtId="0" fontId="23" fillId="0" borderId="0" xfId="0" applyFont="1" applyFill="1" applyBorder="1"/>
    <xf numFmtId="0" fontId="22" fillId="0" borderId="0" xfId="0" applyFont="1" applyFill="1" applyBorder="1" applyProtection="1">
      <protection locked="0"/>
    </xf>
    <xf numFmtId="0" fontId="22" fillId="0" borderId="20" xfId="62" applyFont="1" applyFill="1" applyBorder="1" applyAlignment="1" applyProtection="1">
      <alignment horizontal="center"/>
      <protection locked="0"/>
    </xf>
    <xf numFmtId="0" fontId="22" fillId="0" borderId="0" xfId="62" applyFont="1" applyFill="1" applyBorder="1" applyProtection="1">
      <protection locked="0"/>
    </xf>
    <xf numFmtId="0" fontId="22" fillId="0" borderId="0" xfId="62" applyFont="1" applyBorder="1" applyProtection="1">
      <protection locked="0"/>
    </xf>
    <xf numFmtId="0" fontId="22" fillId="0" borderId="20" xfId="0" applyFont="1" applyFill="1" applyBorder="1" applyAlignment="1" applyProtection="1">
      <alignment vertical="center"/>
    </xf>
    <xf numFmtId="0" fontId="22" fillId="0" borderId="20" xfId="0" applyFont="1" applyFill="1" applyBorder="1" applyProtection="1"/>
    <xf numFmtId="0" fontId="22" fillId="0" borderId="0" xfId="0" applyFont="1" applyFill="1" applyBorder="1" applyProtection="1"/>
    <xf numFmtId="0" fontId="23" fillId="0" borderId="0" xfId="0" applyFont="1" applyFill="1" applyBorder="1" applyProtection="1"/>
    <xf numFmtId="0" fontId="23" fillId="0" borderId="20" xfId="62" applyFont="1" applyFill="1" applyBorder="1" applyProtection="1"/>
    <xf numFmtId="0" fontId="26" fillId="25" borderId="9" xfId="0" applyNumberFormat="1" applyFont="1" applyFill="1" applyBorder="1"/>
    <xf numFmtId="0" fontId="22" fillId="25" borderId="8" xfId="0" applyFont="1" applyFill="1" applyBorder="1"/>
    <xf numFmtId="5" fontId="26" fillId="25" borderId="36" xfId="0" applyNumberFormat="1" applyFont="1" applyFill="1" applyBorder="1"/>
    <xf numFmtId="0" fontId="22" fillId="25" borderId="36" xfId="0" applyNumberFormat="1" applyFont="1" applyFill="1" applyBorder="1" applyAlignment="1">
      <alignment horizontal="center"/>
    </xf>
    <xf numFmtId="0" fontId="23" fillId="25" borderId="36" xfId="0" applyNumberFormat="1" applyFont="1" applyFill="1" applyBorder="1" applyAlignment="1">
      <alignment horizontal="left"/>
    </xf>
    <xf numFmtId="0" fontId="28" fillId="25" borderId="36" xfId="0" applyNumberFormat="1" applyFont="1" applyFill="1" applyBorder="1" applyAlignment="1">
      <alignment horizontal="right"/>
    </xf>
    <xf numFmtId="0" fontId="24" fillId="25" borderId="36" xfId="0" applyNumberFormat="1" applyFont="1" applyFill="1" applyBorder="1" applyAlignment="1">
      <alignment horizontal="left" wrapText="1"/>
    </xf>
    <xf numFmtId="0" fontId="22" fillId="25" borderId="36" xfId="0" applyNumberFormat="1" applyFont="1" applyFill="1" applyBorder="1" applyAlignment="1">
      <alignment horizontal="left" wrapText="1"/>
    </xf>
    <xf numFmtId="0" fontId="24" fillId="25" borderId="36" xfId="0" applyNumberFormat="1" applyFont="1" applyFill="1" applyBorder="1" applyAlignment="1">
      <alignment wrapText="1"/>
    </xf>
    <xf numFmtId="0" fontId="25" fillId="25" borderId="36" xfId="0" applyNumberFormat="1" applyFont="1" applyFill="1" applyBorder="1" applyAlignment="1">
      <alignment wrapText="1"/>
    </xf>
    <xf numFmtId="0" fontId="22" fillId="25" borderId="36" xfId="0" applyNumberFormat="1" applyFont="1" applyFill="1" applyBorder="1" applyAlignment="1">
      <alignment wrapText="1"/>
    </xf>
    <xf numFmtId="0" fontId="23" fillId="25" borderId="36" xfId="0" applyNumberFormat="1" applyFont="1" applyFill="1" applyBorder="1" applyAlignment="1">
      <alignment wrapText="1"/>
    </xf>
    <xf numFmtId="0" fontId="22" fillId="25" borderId="36" xfId="0" applyNumberFormat="1" applyFont="1" applyFill="1" applyBorder="1"/>
    <xf numFmtId="0" fontId="22" fillId="25" borderId="36" xfId="0" applyNumberFormat="1" applyFont="1" applyFill="1" applyBorder="1" applyAlignment="1">
      <alignment horizontal="left" indent="1"/>
    </xf>
    <xf numFmtId="0" fontId="22" fillId="0" borderId="36" xfId="0" applyNumberFormat="1" applyFont="1" applyBorder="1" applyAlignment="1">
      <alignment horizontal="left"/>
    </xf>
    <xf numFmtId="9" fontId="22" fillId="25" borderId="31" xfId="65" applyFont="1" applyFill="1" applyBorder="1" applyAlignment="1">
      <alignment horizontal="center"/>
    </xf>
    <xf numFmtId="0" fontId="27" fillId="25" borderId="21" xfId="0" applyFont="1" applyFill="1" applyBorder="1"/>
    <xf numFmtId="0" fontId="29" fillId="25" borderId="20" xfId="0" applyFont="1" applyFill="1" applyBorder="1" applyAlignment="1">
      <alignment horizontal="center"/>
    </xf>
    <xf numFmtId="0" fontId="22" fillId="25" borderId="36" xfId="0" applyNumberFormat="1" applyFont="1" applyFill="1" applyBorder="1" applyAlignment="1">
      <alignment horizontal="left"/>
    </xf>
    <xf numFmtId="0" fontId="22" fillId="25" borderId="2" xfId="0" applyFont="1" applyFill="1" applyBorder="1"/>
    <xf numFmtId="0" fontId="24" fillId="25" borderId="21" xfId="0" applyNumberFormat="1" applyFont="1" applyFill="1" applyBorder="1" applyAlignment="1">
      <alignment horizontal="left" wrapText="1"/>
    </xf>
    <xf numFmtId="0" fontId="20" fillId="25" borderId="36" xfId="0" applyNumberFormat="1" applyFont="1" applyFill="1" applyBorder="1" applyAlignment="1"/>
    <xf numFmtId="42" fontId="36" fillId="25" borderId="31" xfId="0" applyNumberFormat="1" applyFont="1" applyFill="1" applyBorder="1"/>
    <xf numFmtId="0" fontId="22" fillId="25" borderId="2" xfId="0" applyNumberFormat="1" applyFont="1" applyFill="1" applyBorder="1"/>
    <xf numFmtId="0" fontId="27" fillId="25" borderId="21" xfId="0" applyFont="1" applyFill="1" applyBorder="1" applyAlignment="1">
      <alignment horizontal="center"/>
    </xf>
    <xf numFmtId="5" fontId="27" fillId="25" borderId="20" xfId="0" applyNumberFormat="1" applyFont="1" applyFill="1" applyBorder="1" applyAlignment="1">
      <alignment horizontal="center" vertical="center" wrapText="1"/>
    </xf>
    <xf numFmtId="5" fontId="27" fillId="25" borderId="21" xfId="0" applyNumberFormat="1" applyFont="1" applyFill="1" applyBorder="1" applyAlignment="1">
      <alignment horizontal="center" vertical="center" wrapText="1"/>
    </xf>
    <xf numFmtId="0" fontId="24" fillId="25" borderId="36" xfId="0" applyNumberFormat="1" applyFont="1" applyFill="1" applyBorder="1"/>
    <xf numFmtId="0" fontId="25" fillId="25" borderId="36" xfId="0" applyNumberFormat="1" applyFont="1" applyFill="1" applyBorder="1"/>
    <xf numFmtId="0" fontId="24" fillId="25" borderId="36" xfId="0" applyNumberFormat="1" applyFont="1" applyFill="1" applyBorder="1" applyAlignment="1">
      <alignment horizontal="left"/>
    </xf>
    <xf numFmtId="0" fontId="22" fillId="25" borderId="36" xfId="0" applyNumberFormat="1" applyFont="1" applyFill="1" applyBorder="1" applyAlignment="1"/>
    <xf numFmtId="0" fontId="23" fillId="25" borderId="36" xfId="0" applyNumberFormat="1" applyFont="1" applyFill="1" applyBorder="1" applyAlignment="1"/>
    <xf numFmtId="0" fontId="27" fillId="25" borderId="21" xfId="0" applyFont="1" applyFill="1" applyBorder="1" applyAlignment="1" applyProtection="1">
      <alignment horizontal="center" wrapText="1"/>
      <protection locked="0"/>
    </xf>
    <xf numFmtId="0" fontId="27" fillId="25" borderId="21" xfId="0" applyFont="1" applyFill="1" applyBorder="1" applyAlignment="1" applyProtection="1">
      <alignment wrapText="1"/>
      <protection locked="0"/>
    </xf>
    <xf numFmtId="0" fontId="22" fillId="0" borderId="4" xfId="62" applyFont="1" applyFill="1" applyBorder="1" applyAlignment="1" applyProtection="1">
      <alignment horizontal="center"/>
      <protection locked="0"/>
    </xf>
    <xf numFmtId="0" fontId="27" fillId="25" borderId="21" xfId="0" applyFont="1" applyFill="1" applyBorder="1" applyProtection="1">
      <protection locked="0"/>
    </xf>
    <xf numFmtId="0" fontId="27" fillId="25" borderId="37" xfId="0" applyFont="1" applyFill="1" applyBorder="1" applyProtection="1">
      <protection locked="0"/>
    </xf>
    <xf numFmtId="5" fontId="27" fillId="25" borderId="21" xfId="0" applyNumberFormat="1" applyFont="1" applyFill="1" applyBorder="1" applyAlignment="1" applyProtection="1">
      <alignment horizontal="center" vertical="center" wrapText="1"/>
      <protection locked="0"/>
    </xf>
    <xf numFmtId="0" fontId="27" fillId="25" borderId="21" xfId="0" applyFont="1" applyFill="1" applyBorder="1" applyAlignment="1" applyProtection="1">
      <alignment horizontal="center"/>
      <protection locked="0"/>
    </xf>
    <xf numFmtId="0" fontId="27" fillId="0" borderId="37" xfId="0" applyFont="1" applyBorder="1" applyProtection="1">
      <protection locked="0"/>
    </xf>
    <xf numFmtId="0" fontId="34" fillId="25" borderId="28" xfId="0" applyNumberFormat="1" applyFont="1" applyFill="1" applyBorder="1" applyAlignment="1" applyProtection="1">
      <alignment horizontal="right"/>
    </xf>
    <xf numFmtId="41" fontId="44" fillId="25" borderId="20" xfId="0" applyNumberFormat="1" applyFont="1" applyFill="1" applyBorder="1" applyProtection="1">
      <protection locked="0"/>
    </xf>
    <xf numFmtId="0" fontId="31" fillId="25" borderId="21" xfId="0" quotePrefix="1" applyFont="1" applyFill="1" applyBorder="1"/>
    <xf numFmtId="41" fontId="44" fillId="25" borderId="21" xfId="0" applyNumberFormat="1" applyFont="1" applyFill="1" applyBorder="1" applyProtection="1">
      <protection locked="0"/>
    </xf>
    <xf numFmtId="41" fontId="44" fillId="25" borderId="0" xfId="0" applyNumberFormat="1" applyFont="1" applyFill="1" applyBorder="1" applyProtection="1">
      <protection locked="0"/>
    </xf>
    <xf numFmtId="41" fontId="44" fillId="25" borderId="34" xfId="0" applyNumberFormat="1" applyFont="1" applyFill="1" applyBorder="1" applyProtection="1">
      <protection locked="0"/>
    </xf>
    <xf numFmtId="41" fontId="22" fillId="25" borderId="20" xfId="49" applyNumberFormat="1" applyFont="1" applyFill="1" applyBorder="1" applyProtection="1">
      <protection locked="0"/>
    </xf>
    <xf numFmtId="41" fontId="22" fillId="25" borderId="34" xfId="0" applyNumberFormat="1" applyFont="1" applyFill="1" applyBorder="1" applyProtection="1">
      <protection locked="0"/>
    </xf>
    <xf numFmtId="0" fontId="33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5" fontId="23" fillId="0" borderId="20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25" borderId="9" xfId="0" applyFont="1" applyFill="1" applyBorder="1" applyAlignment="1">
      <alignment vertical="center" wrapText="1"/>
    </xf>
    <xf numFmtId="0" fontId="22" fillId="25" borderId="36" xfId="0" applyFont="1" applyFill="1" applyBorder="1"/>
    <xf numFmtId="0" fontId="22" fillId="25" borderId="10" xfId="0" applyFont="1" applyFill="1" applyBorder="1" applyAlignment="1">
      <alignment vertical="center" wrapText="1"/>
    </xf>
    <xf numFmtId="5" fontId="22" fillId="25" borderId="31" xfId="0" applyNumberFormat="1" applyFont="1" applyFill="1" applyBorder="1"/>
    <xf numFmtId="0" fontId="23" fillId="25" borderId="20" xfId="0" applyFont="1" applyFill="1" applyBorder="1"/>
    <xf numFmtId="0" fontId="23" fillId="25" borderId="36" xfId="0" applyFont="1" applyFill="1" applyBorder="1"/>
    <xf numFmtId="0" fontId="23" fillId="25" borderId="4" xfId="0" applyFont="1" applyFill="1" applyBorder="1"/>
    <xf numFmtId="0" fontId="23" fillId="25" borderId="31" xfId="0" applyFont="1" applyFill="1" applyBorder="1"/>
    <xf numFmtId="0" fontId="23" fillId="25" borderId="40" xfId="0" applyFont="1" applyFill="1" applyBorder="1"/>
    <xf numFmtId="0" fontId="23" fillId="25" borderId="37" xfId="0" applyFont="1" applyFill="1" applyBorder="1"/>
    <xf numFmtId="0" fontId="33" fillId="25" borderId="2" xfId="0" applyFont="1" applyFill="1" applyBorder="1"/>
    <xf numFmtId="43" fontId="22" fillId="0" borderId="0" xfId="0" applyNumberFormat="1" applyFont="1" applyFill="1" applyBorder="1" applyAlignment="1" applyProtection="1">
      <alignment horizontal="right"/>
      <protection locked="0"/>
    </xf>
    <xf numFmtId="166" fontId="44" fillId="0" borderId="0" xfId="49" applyNumberFormat="1" applyFont="1" applyFill="1" applyBorder="1" applyAlignment="1" applyProtection="1">
      <alignment horizontal="right"/>
      <protection locked="0"/>
    </xf>
    <xf numFmtId="0" fontId="33" fillId="0" borderId="0" xfId="0" applyFont="1" applyFill="1" applyBorder="1" applyProtection="1"/>
    <xf numFmtId="1" fontId="45" fillId="25" borderId="36" xfId="0" applyNumberFormat="1" applyFont="1" applyFill="1" applyBorder="1" applyAlignment="1" applyProtection="1">
      <alignment horizontal="center"/>
      <protection locked="0"/>
    </xf>
    <xf numFmtId="0" fontId="45" fillId="25" borderId="21" xfId="0" applyFont="1" applyFill="1" applyBorder="1" applyAlignment="1" applyProtection="1">
      <alignment horizontal="center"/>
      <protection locked="0"/>
    </xf>
    <xf numFmtId="5" fontId="45" fillId="27" borderId="21" xfId="0" applyNumberFormat="1" applyFont="1" applyFill="1" applyBorder="1" applyAlignment="1" applyProtection="1">
      <alignment horizontal="center"/>
      <protection locked="0"/>
    </xf>
    <xf numFmtId="5" fontId="45" fillId="27" borderId="37" xfId="0" applyNumberFormat="1" applyFont="1" applyFill="1" applyBorder="1" applyAlignment="1" applyProtection="1">
      <alignment horizontal="center"/>
      <protection locked="0"/>
    </xf>
    <xf numFmtId="0" fontId="45" fillId="25" borderId="36" xfId="0" applyFont="1" applyFill="1" applyBorder="1" applyProtection="1">
      <protection locked="0"/>
    </xf>
    <xf numFmtId="0" fontId="45" fillId="25" borderId="36" xfId="0" applyFont="1" applyFill="1" applyBorder="1" applyAlignment="1" applyProtection="1">
      <alignment horizontal="center"/>
      <protection locked="0"/>
    </xf>
    <xf numFmtId="0" fontId="45" fillId="25" borderId="0" xfId="0" applyFont="1" applyFill="1" applyBorder="1" applyAlignment="1" applyProtection="1">
      <alignment horizontal="center"/>
      <protection locked="0"/>
    </xf>
    <xf numFmtId="0" fontId="45" fillId="25" borderId="37" xfId="0" applyFont="1" applyFill="1" applyBorder="1" applyAlignment="1" applyProtection="1">
      <alignment horizontal="center"/>
      <protection locked="0"/>
    </xf>
    <xf numFmtId="42" fontId="23" fillId="28" borderId="20" xfId="0" applyNumberFormat="1" applyFont="1" applyFill="1" applyBorder="1"/>
    <xf numFmtId="42" fontId="23" fillId="28" borderId="20" xfId="49" applyNumberFormat="1" applyFont="1" applyFill="1" applyBorder="1"/>
    <xf numFmtId="0" fontId="46" fillId="29" borderId="20" xfId="0" applyFont="1" applyFill="1" applyBorder="1"/>
    <xf numFmtId="37" fontId="46" fillId="29" borderId="20" xfId="0" applyNumberFormat="1" applyFont="1" applyFill="1" applyBorder="1" applyAlignment="1">
      <alignment horizontal="center"/>
    </xf>
    <xf numFmtId="0" fontId="46" fillId="29" borderId="20" xfId="0" applyFont="1" applyFill="1" applyBorder="1" applyAlignment="1">
      <alignment horizontal="center"/>
    </xf>
    <xf numFmtId="9" fontId="45" fillId="25" borderId="0" xfId="0" applyNumberFormat="1" applyFont="1" applyFill="1" applyBorder="1" applyAlignment="1" applyProtection="1">
      <alignment horizontal="center"/>
      <protection locked="0"/>
    </xf>
    <xf numFmtId="41" fontId="45" fillId="25" borderId="20" xfId="0" applyNumberFormat="1" applyFont="1" applyFill="1" applyBorder="1" applyProtection="1">
      <protection locked="0"/>
    </xf>
    <xf numFmtId="41" fontId="45" fillId="0" borderId="0" xfId="0" applyNumberFormat="1" applyFont="1" applyBorder="1" applyProtection="1">
      <protection locked="0"/>
    </xf>
    <xf numFmtId="41" fontId="45" fillId="25" borderId="21" xfId="0" applyNumberFormat="1" applyFont="1" applyFill="1" applyBorder="1" applyProtection="1">
      <protection locked="0"/>
    </xf>
    <xf numFmtId="41" fontId="45" fillId="25" borderId="0" xfId="0" applyNumberFormat="1" applyFont="1" applyFill="1" applyBorder="1" applyProtection="1">
      <protection locked="0"/>
    </xf>
    <xf numFmtId="0" fontId="31" fillId="25" borderId="28" xfId="0" applyNumberFormat="1" applyFont="1" applyFill="1" applyBorder="1" applyAlignment="1">
      <alignment horizontal="left" wrapText="1" indent="1"/>
    </xf>
    <xf numFmtId="0" fontId="27" fillId="25" borderId="28" xfId="0" applyNumberFormat="1" applyFont="1" applyFill="1" applyBorder="1" applyAlignment="1">
      <alignment horizontal="left" wrapText="1" indent="1"/>
    </xf>
    <xf numFmtId="0" fontId="47" fillId="0" borderId="0" xfId="0" applyFont="1" applyFill="1"/>
    <xf numFmtId="0" fontId="48" fillId="29" borderId="4" xfId="0" applyFont="1" applyFill="1" applyBorder="1" applyProtection="1">
      <protection locked="0"/>
    </xf>
    <xf numFmtId="1" fontId="48" fillId="29" borderId="4" xfId="0" applyNumberFormat="1" applyFont="1" applyFill="1" applyBorder="1" applyAlignment="1" applyProtection="1">
      <alignment horizontal="center"/>
      <protection locked="0"/>
    </xf>
    <xf numFmtId="0" fontId="48" fillId="29" borderId="4" xfId="0" applyFont="1" applyFill="1" applyBorder="1" applyAlignment="1" applyProtection="1">
      <alignment horizontal="center"/>
      <protection locked="0"/>
    </xf>
    <xf numFmtId="0" fontId="48" fillId="29" borderId="20" xfId="0" applyFont="1" applyFill="1" applyBorder="1" applyAlignment="1" applyProtection="1">
      <alignment horizontal="center"/>
      <protection locked="0"/>
    </xf>
    <xf numFmtId="0" fontId="48" fillId="29" borderId="5" xfId="0" applyFont="1" applyFill="1" applyBorder="1" applyAlignment="1" applyProtection="1">
      <alignment horizontal="center"/>
      <protection locked="0"/>
    </xf>
    <xf numFmtId="3" fontId="46" fillId="29" borderId="20" xfId="0" applyNumberFormat="1" applyFont="1" applyFill="1" applyBorder="1" applyAlignment="1">
      <alignment horizontal="center"/>
    </xf>
    <xf numFmtId="41" fontId="22" fillId="0" borderId="0" xfId="0" applyNumberFormat="1" applyFont="1" applyFill="1" applyBorder="1"/>
    <xf numFmtId="1" fontId="22" fillId="25" borderId="37" xfId="0" applyNumberFormat="1" applyFont="1" applyFill="1" applyBorder="1"/>
    <xf numFmtId="0" fontId="23" fillId="0" borderId="20" xfId="0" applyFont="1" applyFill="1" applyBorder="1"/>
    <xf numFmtId="5" fontId="22" fillId="0" borderId="20" xfId="0" applyNumberFormat="1" applyFont="1" applyFill="1" applyBorder="1" applyAlignment="1">
      <alignment horizontal="center" vertical="center" wrapText="1"/>
    </xf>
    <xf numFmtId="0" fontId="27" fillId="25" borderId="28" xfId="0" applyNumberFormat="1" applyFont="1" applyFill="1" applyBorder="1"/>
    <xf numFmtId="42" fontId="27" fillId="25" borderId="0" xfId="0" applyNumberFormat="1" applyFont="1" applyFill="1" applyBorder="1" applyProtection="1"/>
    <xf numFmtId="0" fontId="27" fillId="25" borderId="0" xfId="0" applyFont="1" applyFill="1" applyBorder="1" applyProtection="1"/>
    <xf numFmtId="0" fontId="27" fillId="25" borderId="28" xfId="0" applyNumberFormat="1" applyFont="1" applyFill="1" applyBorder="1" applyAlignment="1">
      <alignment horizontal="left" indent="1"/>
    </xf>
    <xf numFmtId="41" fontId="27" fillId="25" borderId="0" xfId="0" applyNumberFormat="1" applyFont="1" applyFill="1" applyBorder="1" applyProtection="1"/>
    <xf numFmtId="0" fontId="27" fillId="0" borderId="38" xfId="0" applyNumberFormat="1" applyFont="1" applyBorder="1" applyAlignment="1">
      <alignment horizontal="left"/>
    </xf>
    <xf numFmtId="9" fontId="27" fillId="25" borderId="39" xfId="65" applyFont="1" applyFill="1" applyBorder="1" applyAlignment="1" applyProtection="1">
      <alignment horizontal="center"/>
    </xf>
    <xf numFmtId="9" fontId="27" fillId="25" borderId="39" xfId="65" applyNumberFormat="1" applyFont="1" applyFill="1" applyBorder="1" applyAlignment="1" applyProtection="1">
      <alignment horizontal="center"/>
    </xf>
    <xf numFmtId="0" fontId="27" fillId="0" borderId="0" xfId="0" applyNumberFormat="1" applyFont="1" applyBorder="1" applyProtection="1"/>
    <xf numFmtId="0" fontId="47" fillId="0" borderId="0" xfId="0" applyFont="1"/>
    <xf numFmtId="0" fontId="49" fillId="0" borderId="0" xfId="0" applyFont="1"/>
    <xf numFmtId="41" fontId="47" fillId="0" borderId="20" xfId="0" applyNumberFormat="1" applyFont="1" applyBorder="1" applyAlignment="1">
      <alignment horizontal="center"/>
    </xf>
    <xf numFmtId="41" fontId="47" fillId="0" borderId="0" xfId="0" applyNumberFormat="1" applyFont="1"/>
    <xf numFmtId="41" fontId="49" fillId="0" borderId="0" xfId="0" applyNumberFormat="1" applyFont="1"/>
    <xf numFmtId="41" fontId="47" fillId="0" borderId="1" xfId="0" applyNumberFormat="1" applyFont="1" applyBorder="1"/>
    <xf numFmtId="41" fontId="47" fillId="0" borderId="0" xfId="0" applyNumberFormat="1" applyFont="1" applyFill="1"/>
    <xf numFmtId="167" fontId="22" fillId="0" borderId="0" xfId="0" applyNumberFormat="1" applyFont="1" applyFill="1" applyBorder="1"/>
    <xf numFmtId="0" fontId="27" fillId="25" borderId="28" xfId="0" applyNumberFormat="1" applyFont="1" applyFill="1" applyBorder="1" applyAlignment="1" applyProtection="1">
      <alignment horizontal="left" indent="1"/>
    </xf>
    <xf numFmtId="167" fontId="22" fillId="25" borderId="20" xfId="0" applyNumberFormat="1" applyFont="1" applyFill="1" applyBorder="1" applyProtection="1">
      <protection locked="0"/>
    </xf>
    <xf numFmtId="3" fontId="46" fillId="29" borderId="34" xfId="0" applyNumberFormat="1" applyFont="1" applyFill="1" applyBorder="1" applyAlignment="1">
      <alignment horizontal="center"/>
    </xf>
    <xf numFmtId="0" fontId="55" fillId="25" borderId="2" xfId="0" applyFont="1" applyFill="1" applyBorder="1" applyAlignment="1">
      <alignment horizontal="center"/>
    </xf>
    <xf numFmtId="167" fontId="59" fillId="0" borderId="20" xfId="0" applyNumberFormat="1" applyFont="1" applyFill="1" applyBorder="1" applyAlignment="1" applyProtection="1">
      <alignment horizontal="right"/>
      <protection locked="0"/>
    </xf>
    <xf numFmtId="10" fontId="59" fillId="0" borderId="20" xfId="65" applyNumberFormat="1" applyFont="1" applyFill="1" applyBorder="1" applyAlignment="1" applyProtection="1">
      <alignment horizontal="right" vertical="center" wrapText="1"/>
      <protection locked="0"/>
    </xf>
    <xf numFmtId="10" fontId="59" fillId="0" borderId="20" xfId="65" applyNumberFormat="1" applyFont="1" applyFill="1" applyBorder="1" applyAlignment="1" applyProtection="1">
      <alignment horizontal="right"/>
      <protection locked="0"/>
    </xf>
    <xf numFmtId="10" fontId="59" fillId="0" borderId="20" xfId="65" applyNumberFormat="1" applyFont="1" applyFill="1" applyBorder="1" applyAlignment="1" applyProtection="1">
      <protection locked="0"/>
    </xf>
    <xf numFmtId="42" fontId="22" fillId="0" borderId="0" xfId="0" applyNumberFormat="1" applyFont="1"/>
    <xf numFmtId="5" fontId="22" fillId="30" borderId="20" xfId="0" applyNumberFormat="1" applyFont="1" applyFill="1" applyBorder="1" applyAlignment="1">
      <alignment horizontal="center" vertical="center" wrapText="1"/>
    </xf>
    <xf numFmtId="164" fontId="22" fillId="30" borderId="20" xfId="0" applyNumberFormat="1" applyFont="1" applyFill="1" applyBorder="1" applyAlignment="1">
      <alignment horizontal="center" vertical="center" wrapText="1"/>
    </xf>
    <xf numFmtId="165" fontId="22" fillId="30" borderId="20" xfId="0" applyNumberFormat="1" applyFont="1" applyFill="1" applyBorder="1" applyAlignment="1">
      <alignment horizontal="center" vertical="center" wrapText="1"/>
    </xf>
    <xf numFmtId="5" fontId="22" fillId="30" borderId="21" xfId="0" applyNumberFormat="1" applyFont="1" applyFill="1" applyBorder="1" applyAlignment="1">
      <alignment horizontal="center" vertical="center" wrapText="1"/>
    </xf>
    <xf numFmtId="41" fontId="22" fillId="30" borderId="20" xfId="0" applyNumberFormat="1" applyFont="1" applyFill="1" applyBorder="1"/>
    <xf numFmtId="41" fontId="22" fillId="30" borderId="21" xfId="0" applyNumberFormat="1" applyFont="1" applyFill="1" applyBorder="1"/>
    <xf numFmtId="0" fontId="60" fillId="25" borderId="0" xfId="0" applyFont="1" applyFill="1" applyBorder="1"/>
    <xf numFmtId="0" fontId="33" fillId="0" borderId="0" xfId="0" applyFont="1" applyFill="1" applyBorder="1"/>
    <xf numFmtId="0" fontId="61" fillId="25" borderId="31" xfId="0" applyFont="1" applyFill="1" applyBorder="1"/>
    <xf numFmtId="41" fontId="45" fillId="25" borderId="34" xfId="0" applyNumberFormat="1" applyFont="1" applyFill="1" applyBorder="1" applyProtection="1">
      <protection locked="0"/>
    </xf>
    <xf numFmtId="0" fontId="25" fillId="30" borderId="20" xfId="0" applyNumberFormat="1" applyFont="1" applyFill="1" applyBorder="1" applyAlignment="1">
      <alignment wrapText="1"/>
    </xf>
    <xf numFmtId="0" fontId="25" fillId="30" borderId="20" xfId="0" applyNumberFormat="1" applyFont="1" applyFill="1" applyBorder="1"/>
    <xf numFmtId="0" fontId="23" fillId="30" borderId="20" xfId="0" applyNumberFormat="1" applyFont="1" applyFill="1" applyBorder="1"/>
    <xf numFmtId="2" fontId="22" fillId="25" borderId="20" xfId="0" applyNumberFormat="1" applyFont="1" applyFill="1" applyBorder="1" applyAlignment="1">
      <alignment horizontal="center"/>
    </xf>
    <xf numFmtId="42" fontId="22" fillId="30" borderId="20" xfId="0" applyNumberFormat="1" applyFont="1" applyFill="1" applyBorder="1"/>
    <xf numFmtId="0" fontId="23" fillId="30" borderId="20" xfId="0" applyNumberFormat="1" applyFont="1" applyFill="1" applyBorder="1" applyAlignment="1">
      <alignment wrapText="1"/>
    </xf>
    <xf numFmtId="0" fontId="25" fillId="30" borderId="20" xfId="0" applyNumberFormat="1" applyFont="1" applyFill="1" applyBorder="1" applyAlignment="1"/>
    <xf numFmtId="0" fontId="25" fillId="25" borderId="21" xfId="0" applyNumberFormat="1" applyFont="1" applyFill="1" applyBorder="1" applyAlignment="1">
      <alignment wrapText="1"/>
    </xf>
    <xf numFmtId="41" fontId="22" fillId="30" borderId="20" xfId="0" applyNumberFormat="1" applyFont="1" applyFill="1" applyBorder="1" applyProtection="1"/>
    <xf numFmtId="166" fontId="22" fillId="30" borderId="20" xfId="49" applyNumberFormat="1" applyFont="1" applyFill="1" applyBorder="1" applyProtection="1"/>
    <xf numFmtId="0" fontId="23" fillId="30" borderId="20" xfId="0" applyNumberFormat="1" applyFont="1" applyFill="1" applyBorder="1" applyAlignment="1"/>
    <xf numFmtId="41" fontId="22" fillId="30" borderId="20" xfId="49" applyNumberFormat="1" applyFont="1" applyFill="1" applyBorder="1"/>
    <xf numFmtId="0" fontId="27" fillId="25" borderId="21" xfId="0" applyFont="1" applyFill="1" applyBorder="1" applyAlignment="1" applyProtection="1">
      <alignment horizontal="left" wrapText="1"/>
      <protection locked="0"/>
    </xf>
    <xf numFmtId="9" fontId="59" fillId="31" borderId="20" xfId="65" applyFont="1" applyFill="1" applyBorder="1" applyAlignment="1" applyProtection="1">
      <alignment horizontal="right"/>
      <protection locked="0"/>
    </xf>
    <xf numFmtId="9" fontId="62" fillId="31" borderId="20" xfId="65" applyFont="1" applyFill="1" applyBorder="1" applyAlignment="1" applyProtection="1">
      <alignment horizontal="right"/>
      <protection locked="0"/>
    </xf>
    <xf numFmtId="41" fontId="22" fillId="0" borderId="0" xfId="0" applyNumberFormat="1" applyFont="1"/>
    <xf numFmtId="0" fontId="63" fillId="0" borderId="0" xfId="0" applyFont="1" applyFill="1" applyBorder="1"/>
    <xf numFmtId="0" fontId="33" fillId="0" borderId="0" xfId="0" applyFont="1" applyBorder="1" applyAlignment="1" applyProtection="1">
      <alignment horizontal="center"/>
    </xf>
    <xf numFmtId="167" fontId="22" fillId="25" borderId="21" xfId="0" applyNumberFormat="1" applyFont="1" applyFill="1" applyBorder="1"/>
    <xf numFmtId="0" fontId="22" fillId="25" borderId="36" xfId="0" applyNumberFormat="1" applyFont="1" applyFill="1" applyBorder="1" applyAlignment="1">
      <alignment horizontal="left" wrapText="1" indent="1"/>
    </xf>
    <xf numFmtId="0" fontId="22" fillId="25" borderId="28" xfId="0" applyNumberFormat="1" applyFont="1" applyFill="1" applyBorder="1" applyAlignment="1" applyProtection="1">
      <alignment horizontal="left" indent="1"/>
    </xf>
    <xf numFmtId="42" fontId="27" fillId="31" borderId="35" xfId="0" applyNumberFormat="1" applyFont="1" applyFill="1" applyBorder="1" applyProtection="1"/>
    <xf numFmtId="41" fontId="27" fillId="31" borderId="21" xfId="0" applyNumberFormat="1" applyFont="1" applyFill="1" applyBorder="1" applyProtection="1"/>
    <xf numFmtId="0" fontId="59" fillId="25" borderId="20" xfId="0" applyFont="1" applyFill="1" applyBorder="1" applyProtection="1">
      <protection locked="0"/>
    </xf>
    <xf numFmtId="0" fontId="59" fillId="25" borderId="40" xfId="0" applyFont="1" applyFill="1" applyBorder="1" applyProtection="1">
      <protection locked="0"/>
    </xf>
    <xf numFmtId="0" fontId="59" fillId="25" borderId="21" xfId="0" applyFont="1" applyFill="1" applyBorder="1" applyProtection="1">
      <protection locked="0"/>
    </xf>
    <xf numFmtId="0" fontId="59" fillId="25" borderId="36" xfId="0" applyFont="1" applyFill="1" applyBorder="1" applyProtection="1">
      <protection locked="0"/>
    </xf>
    <xf numFmtId="0" fontId="59" fillId="25" borderId="21" xfId="0" applyFont="1" applyFill="1" applyBorder="1" applyAlignment="1" applyProtection="1">
      <alignment horizontal="left"/>
      <protection locked="0"/>
    </xf>
    <xf numFmtId="5" fontId="59" fillId="27" borderId="34" xfId="0" applyNumberFormat="1" applyFont="1" applyFill="1" applyBorder="1" applyAlignment="1" applyProtection="1">
      <alignment horizontal="center"/>
      <protection locked="0"/>
    </xf>
    <xf numFmtId="5" fontId="59" fillId="27" borderId="21" xfId="0" applyNumberFormat="1" applyFont="1" applyFill="1" applyBorder="1" applyAlignment="1" applyProtection="1">
      <alignment horizontal="center"/>
      <protection locked="0"/>
    </xf>
    <xf numFmtId="5" fontId="59" fillId="27" borderId="37" xfId="0" applyNumberFormat="1" applyFont="1" applyFill="1" applyBorder="1" applyAlignment="1" applyProtection="1">
      <alignment horizontal="center"/>
      <protection locked="0"/>
    </xf>
    <xf numFmtId="0" fontId="59" fillId="25" borderId="36" xfId="0" applyFont="1" applyFill="1" applyBorder="1" applyAlignment="1" applyProtection="1">
      <alignment wrapText="1"/>
      <protection locked="0"/>
    </xf>
    <xf numFmtId="164" fontId="59" fillId="25" borderId="36" xfId="0" applyNumberFormat="1" applyFont="1" applyFill="1" applyBorder="1" applyAlignment="1" applyProtection="1">
      <alignment horizontal="center"/>
      <protection locked="0"/>
    </xf>
    <xf numFmtId="41" fontId="59" fillId="0" borderId="0" xfId="0" applyNumberFormat="1" applyFont="1" applyFill="1" applyBorder="1"/>
    <xf numFmtId="41" fontId="59" fillId="0" borderId="0" xfId="45" applyNumberFormat="1" applyFont="1" applyFill="1" applyBorder="1" applyAlignment="1" applyProtection="1">
      <protection locked="0"/>
    </xf>
    <xf numFmtId="41" fontId="59" fillId="0" borderId="0" xfId="0" applyNumberFormat="1" applyFont="1" applyFill="1" applyBorder="1" applyProtection="1">
      <protection locked="0"/>
    </xf>
    <xf numFmtId="41" fontId="59" fillId="0" borderId="0" xfId="0" applyNumberFormat="1" applyFont="1" applyFill="1" applyBorder="1" applyProtection="1"/>
    <xf numFmtId="166" fontId="59" fillId="0" borderId="20" xfId="49" applyNumberFormat="1" applyFont="1" applyFill="1" applyBorder="1" applyAlignment="1" applyProtection="1">
      <alignment horizontal="right"/>
      <protection locked="0"/>
    </xf>
    <xf numFmtId="43" fontId="59" fillId="0" borderId="20" xfId="0" applyNumberFormat="1" applyFont="1" applyFill="1" applyBorder="1" applyAlignment="1" applyProtection="1">
      <alignment horizontal="right"/>
      <protection locked="0"/>
    </xf>
    <xf numFmtId="9" fontId="59" fillId="0" borderId="20" xfId="65" applyFont="1" applyFill="1" applyBorder="1" applyAlignment="1" applyProtection="1">
      <alignment horizontal="right"/>
      <protection locked="0"/>
    </xf>
    <xf numFmtId="9" fontId="59" fillId="0" borderId="20" xfId="0" applyNumberFormat="1" applyFont="1" applyFill="1" applyBorder="1" applyProtection="1">
      <protection locked="0"/>
    </xf>
    <xf numFmtId="0" fontId="59" fillId="0" borderId="0" xfId="0" applyFont="1" applyFill="1" applyBorder="1"/>
    <xf numFmtId="41" fontId="59" fillId="0" borderId="1" xfId="0" applyNumberFormat="1" applyFont="1" applyFill="1" applyBorder="1"/>
    <xf numFmtId="0" fontId="56" fillId="25" borderId="0" xfId="0" applyFont="1" applyFill="1" applyBorder="1" applyProtection="1"/>
    <xf numFmtId="0" fontId="22" fillId="31" borderId="36" xfId="0" applyFont="1" applyFill="1" applyBorder="1" applyAlignment="1" applyProtection="1">
      <alignment vertical="center"/>
    </xf>
    <xf numFmtId="41" fontId="59" fillId="31" borderId="20" xfId="49" applyNumberFormat="1" applyFont="1" applyFill="1" applyBorder="1" applyAlignment="1" applyProtection="1">
      <alignment horizontal="right"/>
      <protection locked="0"/>
    </xf>
    <xf numFmtId="41" fontId="59" fillId="0" borderId="20" xfId="0" applyNumberFormat="1" applyFont="1" applyFill="1" applyBorder="1" applyAlignment="1" applyProtection="1">
      <alignment horizontal="right"/>
      <protection locked="0"/>
    </xf>
    <xf numFmtId="166" fontId="59" fillId="0" borderId="20" xfId="49" applyNumberFormat="1" applyFont="1" applyFill="1" applyBorder="1" applyAlignment="1" applyProtection="1">
      <alignment horizontal="right" wrapText="1"/>
      <protection locked="0"/>
    </xf>
    <xf numFmtId="0" fontId="22" fillId="0" borderId="0" xfId="0" applyFont="1" applyFill="1"/>
    <xf numFmtId="0" fontId="64" fillId="0" borderId="0" xfId="0" applyFont="1" applyFill="1"/>
    <xf numFmtId="0" fontId="64" fillId="0" borderId="0" xfId="0" applyFont="1"/>
    <xf numFmtId="41" fontId="59" fillId="25" borderId="20" xfId="0" applyNumberFormat="1" applyFont="1" applyFill="1" applyBorder="1" applyProtection="1">
      <protection locked="0"/>
    </xf>
    <xf numFmtId="41" fontId="59" fillId="0" borderId="20" xfId="0" applyNumberFormat="1" applyFont="1" applyFill="1" applyBorder="1" applyProtection="1">
      <protection locked="0"/>
    </xf>
    <xf numFmtId="41" fontId="59" fillId="25" borderId="21" xfId="0" applyNumberFormat="1" applyFont="1" applyFill="1" applyBorder="1" applyProtection="1">
      <protection locked="0"/>
    </xf>
    <xf numFmtId="41" fontId="59" fillId="0" borderId="0" xfId="0" applyNumberFormat="1" applyFont="1" applyBorder="1" applyProtection="1">
      <protection locked="0"/>
    </xf>
    <xf numFmtId="0" fontId="27" fillId="31" borderId="28" xfId="0" applyNumberFormat="1" applyFont="1" applyFill="1" applyBorder="1" applyAlignment="1" applyProtection="1">
      <alignment horizontal="left" indent="1"/>
    </xf>
    <xf numFmtId="0" fontId="22" fillId="25" borderId="21" xfId="0" applyNumberFormat="1" applyFont="1" applyFill="1" applyBorder="1" applyAlignment="1">
      <alignment horizontal="left" wrapText="1"/>
    </xf>
    <xf numFmtId="0" fontId="22" fillId="25" borderId="37" xfId="0" applyNumberFormat="1" applyFont="1" applyFill="1" applyBorder="1" applyAlignment="1">
      <alignment horizontal="left" wrapText="1"/>
    </xf>
    <xf numFmtId="164" fontId="59" fillId="31" borderId="36" xfId="0" applyNumberFormat="1" applyFont="1" applyFill="1" applyBorder="1" applyAlignment="1" applyProtection="1">
      <alignment horizontal="center"/>
      <protection locked="0"/>
    </xf>
    <xf numFmtId="164" fontId="59" fillId="25" borderId="21" xfId="0" applyNumberFormat="1" applyFont="1" applyFill="1" applyBorder="1" applyAlignment="1" applyProtection="1">
      <alignment horizontal="center"/>
      <protection locked="0"/>
    </xf>
    <xf numFmtId="164" fontId="59" fillId="25" borderId="31" xfId="0" applyNumberFormat="1" applyFont="1" applyFill="1" applyBorder="1" applyAlignment="1" applyProtection="1">
      <alignment horizontal="center"/>
      <protection locked="0"/>
    </xf>
    <xf numFmtId="164" fontId="59" fillId="25" borderId="0" xfId="0" applyNumberFormat="1" applyFont="1" applyFill="1" applyBorder="1" applyAlignment="1" applyProtection="1">
      <alignment horizontal="center"/>
      <protection locked="0"/>
    </xf>
    <xf numFmtId="164" fontId="59" fillId="25" borderId="34" xfId="0" applyNumberFormat="1" applyFont="1" applyFill="1" applyBorder="1" applyAlignment="1" applyProtection="1">
      <alignment horizontal="center"/>
      <protection locked="0"/>
    </xf>
    <xf numFmtId="164" fontId="23" fillId="25" borderId="20" xfId="0" applyNumberFormat="1" applyFont="1" applyFill="1" applyBorder="1" applyAlignment="1">
      <alignment horizontal="center"/>
    </xf>
    <xf numFmtId="0" fontId="23" fillId="25" borderId="32" xfId="0" applyNumberFormat="1" applyFont="1" applyFill="1" applyBorder="1"/>
    <xf numFmtId="0" fontId="22" fillId="25" borderId="32" xfId="0" applyNumberFormat="1" applyFont="1" applyFill="1" applyBorder="1"/>
    <xf numFmtId="0" fontId="23" fillId="25" borderId="28" xfId="0" applyNumberFormat="1" applyFont="1" applyFill="1" applyBorder="1" applyAlignment="1"/>
    <xf numFmtId="41" fontId="27" fillId="31" borderId="29" xfId="0" applyNumberFormat="1" applyFont="1" applyFill="1" applyBorder="1" applyProtection="1"/>
    <xf numFmtId="42" fontId="27" fillId="31" borderId="21" xfId="0" applyNumberFormat="1" applyFont="1" applyFill="1" applyBorder="1" applyProtection="1"/>
    <xf numFmtId="0" fontId="47" fillId="32" borderId="0" xfId="0" applyFont="1" applyFill="1"/>
    <xf numFmtId="0" fontId="42" fillId="32" borderId="0" xfId="0" applyFont="1" applyFill="1"/>
    <xf numFmtId="0" fontId="65" fillId="32" borderId="0" xfId="0" applyFont="1" applyFill="1"/>
    <xf numFmtId="0" fontId="47" fillId="32" borderId="0" xfId="0" applyFont="1" applyFill="1" applyBorder="1"/>
    <xf numFmtId="14" fontId="47" fillId="32" borderId="0" xfId="0" applyNumberFormat="1" applyFont="1" applyFill="1"/>
    <xf numFmtId="5" fontId="27" fillId="31" borderId="21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Protection="1"/>
    <xf numFmtId="9" fontId="22" fillId="0" borderId="0" xfId="65" applyFont="1" applyFill="1" applyBorder="1" applyAlignment="1" applyProtection="1">
      <alignment horizontal="center"/>
    </xf>
    <xf numFmtId="42" fontId="22" fillId="0" borderId="0" xfId="0" applyNumberFormat="1" applyFont="1" applyFill="1" applyBorder="1" applyProtection="1"/>
    <xf numFmtId="166" fontId="23" fillId="0" borderId="0" xfId="49" applyNumberFormat="1" applyFont="1" applyFill="1" applyBorder="1" applyProtection="1"/>
    <xf numFmtId="0" fontId="28" fillId="0" borderId="0" xfId="0" applyFont="1" applyFill="1" applyBorder="1" applyAlignment="1" applyProtection="1">
      <alignment horizontal="left"/>
    </xf>
    <xf numFmtId="9" fontId="28" fillId="0" borderId="0" xfId="65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23" fillId="30" borderId="27" xfId="0" applyNumberFormat="1" applyFont="1" applyFill="1" applyBorder="1" applyProtection="1"/>
    <xf numFmtId="42" fontId="23" fillId="30" borderId="26" xfId="0" applyNumberFormat="1" applyFont="1" applyFill="1" applyBorder="1" applyProtection="1"/>
    <xf numFmtId="0" fontId="28" fillId="30" borderId="28" xfId="0" applyNumberFormat="1" applyFont="1" applyFill="1" applyBorder="1" applyProtection="1"/>
    <xf numFmtId="9" fontId="28" fillId="30" borderId="0" xfId="65" applyFont="1" applyFill="1" applyBorder="1" applyAlignment="1" applyProtection="1">
      <alignment horizontal="center"/>
    </xf>
    <xf numFmtId="0" fontId="23" fillId="30" borderId="28" xfId="0" applyNumberFormat="1" applyFont="1" applyFill="1" applyBorder="1" applyProtection="1"/>
    <xf numFmtId="0" fontId="23" fillId="30" borderId="0" xfId="0" applyFont="1" applyFill="1" applyBorder="1" applyProtection="1"/>
    <xf numFmtId="42" fontId="23" fillId="30" borderId="0" xfId="0" applyNumberFormat="1" applyFont="1" applyFill="1" applyBorder="1" applyProtection="1"/>
    <xf numFmtId="0" fontId="22" fillId="30" borderId="38" xfId="0" applyNumberFormat="1" applyFont="1" applyFill="1" applyBorder="1" applyProtection="1"/>
    <xf numFmtId="0" fontId="22" fillId="30" borderId="39" xfId="0" applyFont="1" applyFill="1" applyBorder="1" applyProtection="1"/>
    <xf numFmtId="0" fontId="22" fillId="30" borderId="23" xfId="0" applyFont="1" applyFill="1" applyBorder="1" applyProtection="1"/>
    <xf numFmtId="0" fontId="33" fillId="30" borderId="24" xfId="0" applyFont="1" applyFill="1" applyBorder="1" applyProtection="1"/>
    <xf numFmtId="0" fontId="22" fillId="30" borderId="24" xfId="0" applyFont="1" applyFill="1" applyBorder="1" applyProtection="1"/>
    <xf numFmtId="0" fontId="22" fillId="30" borderId="25" xfId="0" applyFont="1" applyFill="1" applyBorder="1" applyProtection="1"/>
    <xf numFmtId="0" fontId="31" fillId="31" borderId="28" xfId="0" applyNumberFormat="1" applyFont="1" applyFill="1" applyBorder="1" applyAlignment="1">
      <alignment horizontal="left" wrapText="1" indent="1"/>
    </xf>
    <xf numFmtId="0" fontId="66" fillId="0" borderId="0" xfId="0" applyFont="1"/>
    <xf numFmtId="0" fontId="67" fillId="0" borderId="0" xfId="0" applyFont="1"/>
    <xf numFmtId="0" fontId="68" fillId="0" borderId="0" xfId="0" applyFont="1"/>
    <xf numFmtId="0" fontId="28" fillId="0" borderId="0" xfId="0" applyFont="1" applyBorder="1"/>
    <xf numFmtId="0" fontId="42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22" fillId="0" borderId="20" xfId="0" applyFont="1" applyFill="1" applyBorder="1"/>
    <xf numFmtId="43" fontId="59" fillId="0" borderId="20" xfId="45" applyFont="1" applyFill="1" applyBorder="1" applyAlignment="1" applyProtection="1">
      <protection locked="0"/>
    </xf>
    <xf numFmtId="41" fontId="59" fillId="30" borderId="20" xfId="0" applyNumberFormat="1" applyFont="1" applyFill="1" applyBorder="1" applyAlignment="1" applyProtection="1">
      <alignment horizontal="right"/>
      <protection locked="0"/>
    </xf>
    <xf numFmtId="166" fontId="59" fillId="30" borderId="20" xfId="49" applyNumberFormat="1" applyFont="1" applyFill="1" applyBorder="1" applyAlignment="1" applyProtection="1">
      <alignment horizontal="right"/>
      <protection locked="0"/>
    </xf>
    <xf numFmtId="41" fontId="33" fillId="30" borderId="20" xfId="0" applyNumberFormat="1" applyFont="1" applyFill="1" applyBorder="1" applyAlignment="1" applyProtection="1">
      <alignment horizontal="right"/>
      <protection locked="0"/>
    </xf>
    <xf numFmtId="43" fontId="59" fillId="30" borderId="20" xfId="0" applyNumberFormat="1" applyFont="1" applyFill="1" applyBorder="1" applyAlignment="1" applyProtection="1">
      <alignment horizontal="right"/>
      <protection locked="0"/>
    </xf>
    <xf numFmtId="44" fontId="22" fillId="0" borderId="0" xfId="49" applyFont="1" applyFill="1" applyBorder="1"/>
    <xf numFmtId="0" fontId="66" fillId="0" borderId="0" xfId="0" applyFont="1" applyFill="1" applyBorder="1"/>
    <xf numFmtId="0" fontId="77" fillId="0" borderId="0" xfId="0" applyFont="1" applyFill="1" applyBorder="1"/>
    <xf numFmtId="0" fontId="66" fillId="0" borderId="0" xfId="0" applyFont="1" applyFill="1" applyAlignment="1"/>
    <xf numFmtId="0" fontId="66" fillId="0" borderId="0" xfId="0" applyFont="1" applyFill="1"/>
    <xf numFmtId="44" fontId="33" fillId="0" borderId="0" xfId="49" applyFont="1" applyFill="1" applyBorder="1"/>
    <xf numFmtId="44" fontId="22" fillId="0" borderId="0" xfId="49" applyFont="1" applyFill="1" applyAlignment="1"/>
    <xf numFmtId="44" fontId="22" fillId="0" borderId="0" xfId="49" applyFont="1" applyFill="1"/>
    <xf numFmtId="9" fontId="59" fillId="33" borderId="20" xfId="0" applyNumberFormat="1" applyFont="1" applyFill="1" applyBorder="1" applyProtection="1">
      <protection locked="0"/>
    </xf>
    <xf numFmtId="0" fontId="22" fillId="0" borderId="0" xfId="0" applyFont="1" applyFill="1" applyBorder="1" applyAlignment="1">
      <alignment horizontal="left"/>
    </xf>
    <xf numFmtId="0" fontId="66" fillId="0" borderId="0" xfId="0" applyFont="1" applyAlignment="1">
      <alignment horizontal="left" wrapText="1"/>
    </xf>
    <xf numFmtId="0" fontId="75" fillId="32" borderId="0" xfId="0" applyFont="1" applyFill="1" applyAlignment="1">
      <alignment horizontal="center" vertical="center" wrapText="1"/>
    </xf>
    <xf numFmtId="168" fontId="50" fillId="32" borderId="0" xfId="0" applyNumberFormat="1" applyFont="1" applyFill="1" applyAlignment="1">
      <alignment horizontal="center"/>
    </xf>
    <xf numFmtId="0" fontId="51" fillId="32" borderId="0" xfId="0" applyFont="1" applyFill="1" applyAlignment="1">
      <alignment horizontal="center"/>
    </xf>
    <xf numFmtId="0" fontId="52" fillId="32" borderId="0" xfId="0" applyFont="1" applyFill="1" applyAlignment="1">
      <alignment horizontal="center"/>
    </xf>
    <xf numFmtId="0" fontId="53" fillId="32" borderId="0" xfId="0" applyFont="1" applyFill="1" applyAlignment="1">
      <alignment horizontal="center"/>
    </xf>
    <xf numFmtId="0" fontId="76" fillId="32" borderId="0" xfId="0" applyFont="1" applyFill="1" applyAlignment="1">
      <alignment horizontal="center"/>
    </xf>
    <xf numFmtId="0" fontId="30" fillId="25" borderId="8" xfId="0" applyFont="1" applyFill="1" applyBorder="1" applyAlignment="1">
      <alignment horizontal="center"/>
    </xf>
    <xf numFmtId="0" fontId="38" fillId="20" borderId="34" xfId="0" applyFont="1" applyFill="1" applyBorder="1" applyAlignment="1">
      <alignment horizontal="center" vertical="center" wrapText="1"/>
    </xf>
    <xf numFmtId="0" fontId="38" fillId="20" borderId="37" xfId="0" applyFont="1" applyFill="1" applyBorder="1" applyAlignment="1">
      <alignment horizontal="center" vertical="center" wrapText="1"/>
    </xf>
    <xf numFmtId="5" fontId="23" fillId="20" borderId="4" xfId="0" applyNumberFormat="1" applyFont="1" applyFill="1" applyBorder="1" applyAlignment="1">
      <alignment horizontal="center"/>
    </xf>
    <xf numFmtId="0" fontId="23" fillId="20" borderId="5" xfId="0" applyFont="1" applyFill="1" applyBorder="1" applyAlignment="1">
      <alignment horizontal="center"/>
    </xf>
    <xf numFmtId="0" fontId="23" fillId="20" borderId="7" xfId="0" applyFont="1" applyFill="1" applyBorder="1" applyAlignment="1">
      <alignment horizont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LSTEC Bottom" xfId="25"/>
    <cellStyle name="ALSTEC Bottom Left" xfId="26"/>
    <cellStyle name="ALSTEC Bottom Right" xfId="27"/>
    <cellStyle name="ALSTEC Currency" xfId="28"/>
    <cellStyle name="ALSTEC Date" xfId="29"/>
    <cellStyle name="ALSTEC Detail Header" xfId="30"/>
    <cellStyle name="ALSTEC DOUBLE" xfId="31"/>
    <cellStyle name="ALSTEC Left" xfId="32"/>
    <cellStyle name="ALSTEC Middle" xfId="33"/>
    <cellStyle name="ALSTEC Normal" xfId="34"/>
    <cellStyle name="ALSTEC Report Body" xfId="35"/>
    <cellStyle name="ALSTEC Right" xfId="36"/>
    <cellStyle name="ALSTEC Subtotal" xfId="37"/>
    <cellStyle name="ALSTEC Top" xfId="38"/>
    <cellStyle name="ALSTEC Top Left" xfId="39"/>
    <cellStyle name="ALSTEC Top Right" xfId="40"/>
    <cellStyle name="ALSTEC Total" xfId="41"/>
    <cellStyle name="Bad" xfId="42" builtinId="27" customBuiltin="1"/>
    <cellStyle name="Calculation" xfId="43" builtinId="22" customBuiltin="1"/>
    <cellStyle name="Check Cell" xfId="44" builtinId="23" customBuiltin="1"/>
    <cellStyle name="Comma" xfId="45" builtinId="3"/>
    <cellStyle name="Comma 2" xfId="46"/>
    <cellStyle name="Comma 3" xfId="47"/>
    <cellStyle name="Comma 4" xfId="48"/>
    <cellStyle name="Currency" xfId="49" builtinId="4"/>
    <cellStyle name="Currency 2" xfId="50"/>
    <cellStyle name="Currency 3" xfId="51"/>
    <cellStyle name="Currency 4" xfId="52"/>
    <cellStyle name="Explanatory Text" xfId="53" builtinId="53" customBuiltin="1"/>
    <cellStyle name="Good" xfId="54" builtinId="26" customBuiltin="1"/>
    <cellStyle name="Heading 1" xfId="55" builtinId="16" customBuiltin="1"/>
    <cellStyle name="Heading 2" xfId="56" builtinId="17" customBuiltin="1"/>
    <cellStyle name="Heading 3" xfId="57" builtinId="18" customBuiltin="1"/>
    <cellStyle name="Heading 4" xfId="58" builtinId="19" customBuiltin="1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/>
    <cellStyle name="Normal_PS1 FY10 budget worksheet" xfId="62"/>
    <cellStyle name="Note" xfId="63" builtinId="10" customBuiltin="1"/>
    <cellStyle name="Output" xfId="64" builtinId="21" customBuiltin="1"/>
    <cellStyle name="Percent" xfId="65" builtinId="5"/>
    <cellStyle name="Percent 2" xfId="66"/>
    <cellStyle name="Percent 3" xfId="67"/>
    <cellStyle name="Percent 4" xfId="68"/>
    <cellStyle name="Title" xfId="69" builtinId="15" customBuiltin="1"/>
    <cellStyle name="Total" xfId="70" builtinId="25" customBuiltin="1"/>
    <cellStyle name="Warning Text" xfId="7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\AppData\Local\Microsoft\Windows\INetCache\Content.Outlook\YPTTZK9T\Highline2%25206yr%2520budget_ACTIVE_DPS%2520ECE%2520Draft%25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nstructions"/>
      <sheetName val="2-Cover Page"/>
      <sheetName val="3-Budget Detail"/>
      <sheetName val="4-Equipment"/>
      <sheetName val="5a-Budget Summary-Year 1"/>
      <sheetName val="5b-Budget Summary-Year 2"/>
      <sheetName val="5c-Budget Summary-Year 3"/>
      <sheetName val="6-Error Checking"/>
      <sheetName val="7-Revisions-Comments"/>
      <sheetName val="Calculation Equipment"/>
      <sheetName val="Other"/>
      <sheetName val="Calculation Detail"/>
      <sheetName val="budget"/>
      <sheetName val="salaries"/>
      <sheetName val="notes"/>
      <sheetName val="Budget Analysis"/>
      <sheetName val="Assumptions"/>
      <sheetName val="Staff Ne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Inst. - Salaries (0100)</v>
          </cell>
        </row>
        <row r="2">
          <cell r="D2" t="str">
            <v>Inst. - Employee Benefits (0200)</v>
          </cell>
        </row>
        <row r="3">
          <cell r="D3" t="str">
            <v>Inst. - Purchased Professional &amp; Technical Services (0300)</v>
          </cell>
        </row>
        <row r="4">
          <cell r="D4" t="str">
            <v>Inst. - Other Purchased Services (0500)</v>
          </cell>
        </row>
        <row r="5">
          <cell r="A5" t="str">
            <v>Project 1-Year 1</v>
          </cell>
          <cell r="D5" t="str">
            <v>Inst. - Travel, Registration and Entrance (0580)</v>
          </cell>
        </row>
        <row r="6">
          <cell r="A6" t="str">
            <v>Project 2-Year 1</v>
          </cell>
          <cell r="D6" t="str">
            <v>Inst. - Supplies (0600)</v>
          </cell>
        </row>
        <row r="7">
          <cell r="A7" t="str">
            <v>Project 3-Year 1</v>
          </cell>
          <cell r="D7" t="str">
            <v>Support - Salaries (0100)</v>
          </cell>
        </row>
        <row r="8">
          <cell r="A8" t="str">
            <v>Project 4-Year 1</v>
          </cell>
          <cell r="D8" t="str">
            <v>Support - Employee Benefits (0200)</v>
          </cell>
        </row>
        <row r="9">
          <cell r="A9" t="str">
            <v>Project 5-Year 1</v>
          </cell>
          <cell r="D9" t="str">
            <v>Support - Purchased Professional &amp; Technical Services (0300)</v>
          </cell>
        </row>
        <row r="10">
          <cell r="A10" t="str">
            <v>Project 1-Year 2</v>
          </cell>
          <cell r="D10" t="str">
            <v>Support - Other Purchased Services (0500)</v>
          </cell>
        </row>
        <row r="11">
          <cell r="A11" t="str">
            <v>Project 2-Year 2</v>
          </cell>
          <cell r="D11" t="str">
            <v>Support - Travel, Registration and Entrance (0580)</v>
          </cell>
        </row>
        <row r="12">
          <cell r="A12" t="str">
            <v>Project 3-Year 2</v>
          </cell>
          <cell r="D12" t="str">
            <v>Support - Supplies (0600)</v>
          </cell>
        </row>
        <row r="13">
          <cell r="A13" t="str">
            <v>Project 4-Year 2</v>
          </cell>
        </row>
        <row r="14">
          <cell r="A14" t="str">
            <v>Project 5-Year 2</v>
          </cell>
        </row>
        <row r="15">
          <cell r="A15" t="str">
            <v>Project 1-Year 3</v>
          </cell>
        </row>
        <row r="16">
          <cell r="A16" t="str">
            <v>Project 2-Year 3</v>
          </cell>
        </row>
        <row r="17">
          <cell r="A17" t="str">
            <v>Project 3-Year 3</v>
          </cell>
        </row>
        <row r="18">
          <cell r="A18" t="str">
            <v>Project 4-Year 3</v>
          </cell>
        </row>
        <row r="19">
          <cell r="A19" t="str">
            <v>Project 5-Year 3</v>
          </cell>
        </row>
      </sheetData>
      <sheetData sheetId="11"/>
      <sheetData sheetId="12"/>
      <sheetData sheetId="13"/>
      <sheetData sheetId="14"/>
      <sheetData sheetId="15">
        <row r="4">
          <cell r="G4">
            <v>400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O31"/>
  <sheetViews>
    <sheetView showGridLines="0" workbookViewId="0">
      <selection activeCell="Q19" sqref="Q19"/>
    </sheetView>
  </sheetViews>
  <sheetFormatPr defaultRowHeight="12.75" x14ac:dyDescent="0.2"/>
  <cols>
    <col min="1" max="1" width="3.7109375" style="370" customWidth="1"/>
    <col min="2" max="2" width="4.28515625" style="362" customWidth="1"/>
    <col min="3" max="16384" width="9.140625" style="362"/>
  </cols>
  <sheetData>
    <row r="1" spans="1:15" ht="6" customHeight="1" x14ac:dyDescent="0.2"/>
    <row r="2" spans="1:15" ht="26.25" x14ac:dyDescent="0.4">
      <c r="A2" s="371" t="s">
        <v>238</v>
      </c>
    </row>
    <row r="3" spans="1:15" ht="5.25" customHeight="1" x14ac:dyDescent="0.25">
      <c r="A3" s="369"/>
    </row>
    <row r="4" spans="1:15" ht="67.5" customHeight="1" x14ac:dyDescent="0.25">
      <c r="A4" s="369"/>
      <c r="B4" s="389" t="s">
        <v>268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15" s="363" customFormat="1" ht="15.75" x14ac:dyDescent="0.25">
      <c r="A5" s="369">
        <v>1</v>
      </c>
      <c r="B5" s="363" t="s">
        <v>237</v>
      </c>
    </row>
    <row r="6" spans="1:15" s="363" customFormat="1" ht="15.75" x14ac:dyDescent="0.25">
      <c r="A6" s="369">
        <v>2</v>
      </c>
      <c r="B6" s="363" t="s">
        <v>236</v>
      </c>
    </row>
    <row r="7" spans="1:15" s="363" customFormat="1" ht="15.75" x14ac:dyDescent="0.25">
      <c r="A7" s="369"/>
      <c r="B7" s="364" t="s">
        <v>235</v>
      </c>
    </row>
    <row r="8" spans="1:15" s="363" customFormat="1" ht="15.75" x14ac:dyDescent="0.25">
      <c r="A8" s="369">
        <v>3</v>
      </c>
      <c r="B8" s="363" t="s">
        <v>234</v>
      </c>
    </row>
    <row r="9" spans="1:15" s="363" customFormat="1" ht="15.75" x14ac:dyDescent="0.25">
      <c r="A9" s="369"/>
      <c r="B9" s="363" t="s">
        <v>233</v>
      </c>
    </row>
    <row r="10" spans="1:15" s="363" customFormat="1" ht="15.75" x14ac:dyDescent="0.25">
      <c r="A10" s="369"/>
      <c r="B10" s="363" t="s">
        <v>232</v>
      </c>
    </row>
    <row r="11" spans="1:15" s="363" customFormat="1" ht="15.75" x14ac:dyDescent="0.25">
      <c r="A11" s="369"/>
      <c r="B11" s="363" t="s">
        <v>251</v>
      </c>
    </row>
    <row r="12" spans="1:15" s="363" customFormat="1" ht="15.75" x14ac:dyDescent="0.25">
      <c r="A12" s="369"/>
      <c r="B12" s="363" t="s">
        <v>231</v>
      </c>
    </row>
    <row r="13" spans="1:15" s="363" customFormat="1" ht="15.75" x14ac:dyDescent="0.25">
      <c r="A13" s="369"/>
      <c r="B13" s="364" t="s">
        <v>230</v>
      </c>
    </row>
    <row r="14" spans="1:15" s="363" customFormat="1" ht="15.75" x14ac:dyDescent="0.25">
      <c r="A14" s="369"/>
      <c r="B14" s="364" t="s">
        <v>229</v>
      </c>
    </row>
    <row r="15" spans="1:15" s="363" customFormat="1" ht="15.75" x14ac:dyDescent="0.25">
      <c r="A15" s="369">
        <v>4</v>
      </c>
      <c r="B15" s="363" t="s">
        <v>228</v>
      </c>
    </row>
    <row r="16" spans="1:15" s="363" customFormat="1" ht="15.75" x14ac:dyDescent="0.25">
      <c r="A16" s="369"/>
      <c r="B16" s="363" t="s">
        <v>227</v>
      </c>
    </row>
    <row r="17" spans="1:3" s="363" customFormat="1" ht="15.75" x14ac:dyDescent="0.25">
      <c r="A17" s="369"/>
      <c r="B17" s="363" t="s">
        <v>244</v>
      </c>
    </row>
    <row r="18" spans="1:3" s="363" customFormat="1" ht="15.75" x14ac:dyDescent="0.25">
      <c r="A18" s="369">
        <v>5</v>
      </c>
      <c r="B18" s="363" t="s">
        <v>259</v>
      </c>
    </row>
    <row r="19" spans="1:3" s="363" customFormat="1" ht="15.75" x14ac:dyDescent="0.25">
      <c r="A19" s="369"/>
      <c r="B19" s="363" t="s">
        <v>245</v>
      </c>
    </row>
    <row r="20" spans="1:3" s="363" customFormat="1" ht="15.75" x14ac:dyDescent="0.25">
      <c r="A20" s="369"/>
      <c r="B20" s="363" t="s">
        <v>246</v>
      </c>
    </row>
    <row r="21" spans="1:3" s="363" customFormat="1" ht="15.75" x14ac:dyDescent="0.25">
      <c r="A21" s="369"/>
      <c r="B21" s="363" t="s">
        <v>247</v>
      </c>
    </row>
    <row r="22" spans="1:3" s="363" customFormat="1" ht="15.75" x14ac:dyDescent="0.25">
      <c r="A22" s="369">
        <v>6</v>
      </c>
      <c r="B22" s="363" t="s">
        <v>226</v>
      </c>
    </row>
    <row r="23" spans="1:3" s="363" customFormat="1" ht="15.75" x14ac:dyDescent="0.25">
      <c r="A23" s="369"/>
      <c r="B23" s="363" t="s">
        <v>225</v>
      </c>
    </row>
    <row r="24" spans="1:3" s="363" customFormat="1" ht="15.75" x14ac:dyDescent="0.25">
      <c r="A24" s="369"/>
      <c r="B24" s="363" t="s">
        <v>256</v>
      </c>
    </row>
    <row r="25" spans="1:3" s="363" customFormat="1" ht="15.75" x14ac:dyDescent="0.25">
      <c r="A25" s="369"/>
      <c r="B25" s="363" t="s">
        <v>257</v>
      </c>
    </row>
    <row r="26" spans="1:3" s="363" customFormat="1" ht="15.75" x14ac:dyDescent="0.25">
      <c r="A26" s="369">
        <v>7</v>
      </c>
      <c r="B26" s="366" t="s">
        <v>248</v>
      </c>
    </row>
    <row r="27" spans="1:3" s="363" customFormat="1" ht="15.75" x14ac:dyDescent="0.25">
      <c r="A27" s="369"/>
      <c r="B27" s="367" t="s">
        <v>249</v>
      </c>
    </row>
    <row r="28" spans="1:3" s="363" customFormat="1" ht="15.75" x14ac:dyDescent="0.25">
      <c r="A28" s="369">
        <v>8</v>
      </c>
      <c r="B28" s="363" t="s">
        <v>250</v>
      </c>
    </row>
    <row r="30" spans="1:3" ht="15.75" x14ac:dyDescent="0.25">
      <c r="A30" s="369" t="s">
        <v>253</v>
      </c>
      <c r="B30" s="368"/>
      <c r="C30" s="369" t="s">
        <v>254</v>
      </c>
    </row>
    <row r="31" spans="1:3" ht="15.75" x14ac:dyDescent="0.25">
      <c r="A31" s="372"/>
      <c r="B31" s="368"/>
      <c r="C31" s="369" t="s">
        <v>255</v>
      </c>
    </row>
  </sheetData>
  <mergeCells count="1">
    <mergeCell ref="B4:O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87"/>
  <sheetViews>
    <sheetView topLeftCell="A19" zoomScale="80" zoomScaleNormal="80" workbookViewId="0">
      <selection activeCell="A52" sqref="A52"/>
    </sheetView>
  </sheetViews>
  <sheetFormatPr defaultColWidth="11.42578125" defaultRowHeight="12.75" x14ac:dyDescent="0.2"/>
  <cols>
    <col min="1" max="1" width="36.5703125" style="1" customWidth="1"/>
    <col min="2" max="5" width="12.7109375" style="2" customWidth="1"/>
    <col min="6" max="6" width="45.7109375" style="110" customWidth="1"/>
    <col min="7" max="16384" width="11.42578125" style="2"/>
  </cols>
  <sheetData>
    <row r="1" spans="1:6" ht="18.75" x14ac:dyDescent="0.3">
      <c r="A1" s="130" t="str">
        <f>'Page 3-Assumptions'!A1</f>
        <v>CSI CHARTER SCHOOL</v>
      </c>
      <c r="B1" s="131"/>
      <c r="C1" s="131"/>
      <c r="D1" s="131"/>
      <c r="E1" s="84"/>
      <c r="F1" s="172" t="s">
        <v>194</v>
      </c>
    </row>
    <row r="2" spans="1:6" ht="18.75" x14ac:dyDescent="0.3">
      <c r="A2" s="132" t="str">
        <f>B3</f>
        <v>YEAR 4</v>
      </c>
      <c r="B2" s="18"/>
      <c r="C2" s="18"/>
      <c r="D2" s="18"/>
      <c r="E2" s="86"/>
      <c r="F2" s="146"/>
    </row>
    <row r="3" spans="1:6" s="3" customFormat="1" x14ac:dyDescent="0.2">
      <c r="A3" s="133"/>
      <c r="B3" s="399" t="str">
        <f>'Page 10-6 yr Budget-detail'!F4</f>
        <v>YEAR 4</v>
      </c>
      <c r="C3" s="400"/>
      <c r="D3" s="400"/>
      <c r="E3" s="401"/>
      <c r="F3" s="154"/>
    </row>
    <row r="4" spans="1:6" s="3" customFormat="1" ht="25.5" x14ac:dyDescent="0.2">
      <c r="A4" s="134"/>
      <c r="B4" s="5" t="s">
        <v>44</v>
      </c>
      <c r="C4" s="5" t="s">
        <v>133</v>
      </c>
      <c r="D4" s="5" t="s">
        <v>252</v>
      </c>
      <c r="E4" s="5" t="s">
        <v>35</v>
      </c>
      <c r="F4" s="155" t="s">
        <v>77</v>
      </c>
    </row>
    <row r="5" spans="1:6" s="3" customFormat="1" x14ac:dyDescent="0.2">
      <c r="A5" s="135" t="s">
        <v>89</v>
      </c>
      <c r="B5" s="27"/>
      <c r="C5" s="27"/>
      <c r="D5" s="27"/>
      <c r="E5" s="80">
        <f>'Page 1-Enrollment Plan'!E20</f>
        <v>0</v>
      </c>
      <c r="F5" s="167"/>
    </row>
    <row r="6" spans="1:6" s="3" customFormat="1" x14ac:dyDescent="0.2">
      <c r="A6" s="135" t="s">
        <v>59</v>
      </c>
      <c r="B6" s="27"/>
      <c r="C6" s="27"/>
      <c r="D6" s="27"/>
      <c r="E6" s="79">
        <f>'Page 1-Enrollment Plan'!E22</f>
        <v>0</v>
      </c>
      <c r="F6" s="168"/>
    </row>
    <row r="7" spans="1:6" s="3" customFormat="1" x14ac:dyDescent="0.2">
      <c r="A7" s="134" t="s">
        <v>37</v>
      </c>
      <c r="B7" s="27"/>
      <c r="C7" s="27"/>
      <c r="D7" s="27"/>
      <c r="E7" s="7"/>
      <c r="F7" s="168"/>
    </row>
    <row r="8" spans="1:6" x14ac:dyDescent="0.2">
      <c r="A8" s="136" t="s">
        <v>0</v>
      </c>
      <c r="B8" s="213"/>
      <c r="C8" s="213">
        <v>0</v>
      </c>
      <c r="D8" s="213"/>
      <c r="E8" s="93">
        <f t="shared" ref="E8:E27" si="0">SUM(B8:D8)</f>
        <v>0</v>
      </c>
      <c r="F8" s="163"/>
    </row>
    <row r="9" spans="1:6" x14ac:dyDescent="0.2">
      <c r="A9" s="136" t="s">
        <v>218</v>
      </c>
      <c r="B9" s="117">
        <f>'Page 1-Enrollment Plan'!E6*'Page 3-Assumptions'!F18</f>
        <v>0</v>
      </c>
      <c r="C9" s="213"/>
      <c r="D9" s="213"/>
      <c r="E9" s="111">
        <f>SUM(B9:D9)</f>
        <v>0</v>
      </c>
      <c r="F9" s="163"/>
    </row>
    <row r="10" spans="1:6" x14ac:dyDescent="0.2">
      <c r="A10" s="136" t="s">
        <v>217</v>
      </c>
      <c r="B10" s="117">
        <f>'Page 1-Enrollment Plan'!E7*'Page 3-Assumptions'!F19</f>
        <v>0</v>
      </c>
      <c r="C10" s="213"/>
      <c r="D10" s="213"/>
      <c r="E10" s="93">
        <f t="shared" si="0"/>
        <v>0</v>
      </c>
      <c r="F10" s="163"/>
    </row>
    <row r="11" spans="1:6" x14ac:dyDescent="0.2">
      <c r="A11" s="136" t="s">
        <v>1</v>
      </c>
      <c r="B11" s="213"/>
      <c r="C11" s="213"/>
      <c r="D11" s="213"/>
      <c r="E11" s="93">
        <f t="shared" si="0"/>
        <v>0</v>
      </c>
      <c r="F11" s="165"/>
    </row>
    <row r="12" spans="1:6" x14ac:dyDescent="0.2">
      <c r="A12" s="136" t="s">
        <v>203</v>
      </c>
      <c r="B12" s="213"/>
      <c r="C12" s="213"/>
      <c r="D12" s="213"/>
      <c r="E12" s="93">
        <f t="shared" si="0"/>
        <v>0</v>
      </c>
      <c r="F12" s="163"/>
    </row>
    <row r="13" spans="1:6" x14ac:dyDescent="0.2">
      <c r="A13" s="136" t="s">
        <v>2</v>
      </c>
      <c r="B13" s="213"/>
      <c r="C13" s="213"/>
      <c r="D13" s="213"/>
      <c r="E13" s="93">
        <f t="shared" si="0"/>
        <v>0</v>
      </c>
      <c r="F13" s="163"/>
    </row>
    <row r="14" spans="1:6" x14ac:dyDescent="0.2">
      <c r="A14" s="136" t="s">
        <v>3</v>
      </c>
      <c r="B14" s="213"/>
      <c r="C14" s="213"/>
      <c r="D14" s="213"/>
      <c r="E14" s="93">
        <f t="shared" si="0"/>
        <v>0</v>
      </c>
      <c r="F14" s="163"/>
    </row>
    <row r="15" spans="1:6" x14ac:dyDescent="0.2">
      <c r="A15" s="137" t="s">
        <v>4</v>
      </c>
      <c r="B15" s="213"/>
      <c r="C15" s="213"/>
      <c r="D15" s="213"/>
      <c r="E15" s="93">
        <f t="shared" si="0"/>
        <v>0</v>
      </c>
      <c r="F15" s="163"/>
    </row>
    <row r="16" spans="1:6" x14ac:dyDescent="0.2">
      <c r="A16" s="137" t="s">
        <v>5</v>
      </c>
      <c r="B16" s="117">
        <f>E5*'Page 3-Assumptions'!F7</f>
        <v>0</v>
      </c>
      <c r="C16" s="213"/>
      <c r="D16" s="213"/>
      <c r="E16" s="93">
        <f t="shared" si="0"/>
        <v>0</v>
      </c>
      <c r="F16" s="163"/>
    </row>
    <row r="17" spans="1:6" x14ac:dyDescent="0.2">
      <c r="A17" s="137" t="s">
        <v>241</v>
      </c>
      <c r="B17" s="117">
        <f>'Page 3-Assumptions'!F8</f>
        <v>0</v>
      </c>
      <c r="C17" s="213"/>
      <c r="D17" s="213"/>
      <c r="E17" s="93">
        <f t="shared" si="0"/>
        <v>0</v>
      </c>
      <c r="F17" s="163"/>
    </row>
    <row r="18" spans="1:6" ht="12.75" customHeight="1" x14ac:dyDescent="0.2">
      <c r="A18" s="136" t="s">
        <v>258</v>
      </c>
      <c r="B18" s="117"/>
      <c r="C18" s="117">
        <f>'Page 3-Assumptions'!$F$9</f>
        <v>0</v>
      </c>
      <c r="D18" s="213"/>
      <c r="E18" s="93">
        <f t="shared" si="0"/>
        <v>0</v>
      </c>
      <c r="F18" s="163"/>
    </row>
    <row r="19" spans="1:6" x14ac:dyDescent="0.2">
      <c r="A19" s="136" t="s">
        <v>196</v>
      </c>
      <c r="B19" s="117">
        <f>'Page 3-Assumptions'!F13</f>
        <v>0</v>
      </c>
      <c r="C19" s="117"/>
      <c r="D19" s="117"/>
      <c r="E19" s="93">
        <f t="shared" si="0"/>
        <v>0</v>
      </c>
      <c r="F19" s="163"/>
    </row>
    <row r="20" spans="1:6" x14ac:dyDescent="0.2">
      <c r="A20" s="136" t="s">
        <v>204</v>
      </c>
      <c r="B20" s="317"/>
      <c r="C20" s="213"/>
      <c r="D20" s="213"/>
      <c r="E20" s="93">
        <f t="shared" si="0"/>
        <v>0</v>
      </c>
      <c r="F20" s="163"/>
    </row>
    <row r="21" spans="1:6" x14ac:dyDescent="0.2">
      <c r="A21" s="150" t="s">
        <v>187</v>
      </c>
      <c r="B21" s="117"/>
      <c r="C21" s="117">
        <f>'Page 3-Assumptions'!$F$14</f>
        <v>0</v>
      </c>
      <c r="D21" s="213"/>
      <c r="E21" s="93">
        <f t="shared" si="0"/>
        <v>0</v>
      </c>
      <c r="F21" s="163"/>
    </row>
    <row r="22" spans="1:6" x14ac:dyDescent="0.2">
      <c r="A22" s="150" t="s">
        <v>242</v>
      </c>
      <c r="B22" s="117"/>
      <c r="C22" s="117">
        <f>'Page 3-Assumptions'!$F$15</f>
        <v>0</v>
      </c>
      <c r="D22" s="213"/>
      <c r="E22" s="93">
        <f t="shared" si="0"/>
        <v>0</v>
      </c>
      <c r="F22" s="163"/>
    </row>
    <row r="23" spans="1:6" x14ac:dyDescent="0.2">
      <c r="A23" s="150" t="s">
        <v>188</v>
      </c>
      <c r="B23" s="117"/>
      <c r="C23" s="117">
        <f>'Page 3-Assumptions'!$F$16</f>
        <v>0</v>
      </c>
      <c r="D23" s="213"/>
      <c r="E23" s="93">
        <f t="shared" si="0"/>
        <v>0</v>
      </c>
      <c r="F23" s="163"/>
    </row>
    <row r="24" spans="1:6" x14ac:dyDescent="0.2">
      <c r="A24" s="150" t="s">
        <v>205</v>
      </c>
      <c r="B24" s="213"/>
      <c r="C24" s="213"/>
      <c r="D24" s="213"/>
      <c r="E24" s="93">
        <f t="shared" si="0"/>
        <v>0</v>
      </c>
      <c r="F24" s="163"/>
    </row>
    <row r="25" spans="1:6" x14ac:dyDescent="0.2">
      <c r="A25" s="150" t="s">
        <v>189</v>
      </c>
      <c r="B25" s="117"/>
      <c r="C25" s="213"/>
      <c r="D25" s="213"/>
      <c r="E25" s="93">
        <f t="shared" si="0"/>
        <v>0</v>
      </c>
      <c r="F25" s="163"/>
    </row>
    <row r="26" spans="1:6" x14ac:dyDescent="0.2">
      <c r="A26" s="150" t="s">
        <v>131</v>
      </c>
      <c r="B26" s="117">
        <f>E6*'Page 3-Assumptions'!F5</f>
        <v>0</v>
      </c>
      <c r="C26" s="213"/>
      <c r="D26" s="213"/>
      <c r="E26" s="93">
        <f t="shared" si="0"/>
        <v>0</v>
      </c>
      <c r="F26" s="163"/>
    </row>
    <row r="27" spans="1:6" x14ac:dyDescent="0.2">
      <c r="A27" s="322" t="s">
        <v>190</v>
      </c>
      <c r="B27" s="177">
        <f>'Page 3-Assumptions'!F6</f>
        <v>0</v>
      </c>
      <c r="C27" s="177"/>
      <c r="D27" s="177"/>
      <c r="E27" s="93">
        <f t="shared" si="0"/>
        <v>0</v>
      </c>
      <c r="F27" s="163"/>
    </row>
    <row r="28" spans="1:6" x14ac:dyDescent="0.2">
      <c r="A28" s="268" t="s">
        <v>38</v>
      </c>
      <c r="B28" s="260">
        <f>SUM(B8:B27)</f>
        <v>0</v>
      </c>
      <c r="C28" s="260">
        <f>SUM(C8:C27)</f>
        <v>0</v>
      </c>
      <c r="D28" s="260">
        <f>SUM(D8:D27)</f>
        <v>0</v>
      </c>
      <c r="E28" s="260">
        <f>SUM(E8:E27)</f>
        <v>0</v>
      </c>
      <c r="F28" s="163"/>
    </row>
    <row r="29" spans="1:6" x14ac:dyDescent="0.2">
      <c r="A29" s="157"/>
      <c r="B29" s="29"/>
      <c r="C29" s="29"/>
      <c r="D29" s="29"/>
      <c r="E29" s="6"/>
      <c r="F29" s="163"/>
    </row>
    <row r="30" spans="1:6" x14ac:dyDescent="0.2">
      <c r="A30" s="158" t="s">
        <v>39</v>
      </c>
      <c r="B30" s="116"/>
      <c r="C30" s="116"/>
      <c r="D30" s="116"/>
      <c r="E30" s="6"/>
      <c r="F30" s="163"/>
    </row>
    <row r="31" spans="1:6" x14ac:dyDescent="0.2">
      <c r="A31" s="159" t="s">
        <v>93</v>
      </c>
      <c r="B31" s="176">
        <f>'Page 2-Staffing Plan'!F32</f>
        <v>0</v>
      </c>
      <c r="C31" s="213"/>
      <c r="D31" s="213"/>
      <c r="E31" s="93">
        <f t="shared" ref="E31:E72" si="1">SUM(B31:D31)</f>
        <v>0</v>
      </c>
      <c r="F31" s="163"/>
    </row>
    <row r="32" spans="1:6" x14ac:dyDescent="0.2">
      <c r="A32" s="159" t="s">
        <v>6</v>
      </c>
      <c r="B32" s="117">
        <f>('Page 3-Assumptions'!B33*'Page 3-Assumptions'!B34)*('Page 2-Staffing Plan'!F15)</f>
        <v>0</v>
      </c>
      <c r="C32" s="213"/>
      <c r="D32" s="213"/>
      <c r="E32" s="93">
        <f t="shared" si="1"/>
        <v>0</v>
      </c>
      <c r="F32" s="163"/>
    </row>
    <row r="33" spans="1:6" x14ac:dyDescent="0.2">
      <c r="A33" s="159" t="s">
        <v>7</v>
      </c>
      <c r="B33" s="117">
        <f>(B31+B32)*1.45%</f>
        <v>0</v>
      </c>
      <c r="C33" s="213"/>
      <c r="D33" s="213"/>
      <c r="E33" s="93">
        <f t="shared" si="1"/>
        <v>0</v>
      </c>
      <c r="F33" s="163"/>
    </row>
    <row r="34" spans="1:6" x14ac:dyDescent="0.2">
      <c r="A34" s="159" t="s">
        <v>8</v>
      </c>
      <c r="B34" s="117"/>
      <c r="C34" s="213"/>
      <c r="D34" s="213"/>
      <c r="E34" s="93">
        <f t="shared" si="1"/>
        <v>0</v>
      </c>
      <c r="F34" s="163"/>
    </row>
    <row r="35" spans="1:6" x14ac:dyDescent="0.2">
      <c r="A35" s="136" t="s">
        <v>197</v>
      </c>
      <c r="B35" s="117">
        <f>((E31+E32)*'Page 3-Assumptions'!F25)-C35</f>
        <v>0</v>
      </c>
      <c r="C35" s="248"/>
      <c r="D35" s="213"/>
      <c r="E35" s="93">
        <f t="shared" si="1"/>
        <v>0</v>
      </c>
      <c r="F35" s="163"/>
    </row>
    <row r="36" spans="1:6" x14ac:dyDescent="0.2">
      <c r="A36" s="159" t="s">
        <v>9</v>
      </c>
      <c r="B36" s="117">
        <f>('Page 3-Assumptions'!B35*1.05^4)*'Page 2-Staffing Plan'!F37</f>
        <v>0</v>
      </c>
      <c r="C36" s="213"/>
      <c r="D36" s="213"/>
      <c r="E36" s="93">
        <f t="shared" si="1"/>
        <v>0</v>
      </c>
      <c r="F36" s="163"/>
    </row>
    <row r="37" spans="1:6" x14ac:dyDescent="0.2">
      <c r="A37" s="159" t="s">
        <v>10</v>
      </c>
      <c r="B37" s="117">
        <f>('Page 3-Assumptions'!B36*1.02^3)*'Page 2-Staffing Plan'!F37</f>
        <v>0</v>
      </c>
      <c r="C37" s="213"/>
      <c r="D37" s="213"/>
      <c r="E37" s="93">
        <f t="shared" si="1"/>
        <v>0</v>
      </c>
      <c r="F37" s="163"/>
    </row>
    <row r="38" spans="1:6" x14ac:dyDescent="0.2">
      <c r="A38" s="159" t="s">
        <v>11</v>
      </c>
      <c r="B38" s="117">
        <f>'Page 3-Assumptions'!$B$37*'Page 2-Staffing Plan'!F37</f>
        <v>0</v>
      </c>
      <c r="C38" s="213"/>
      <c r="D38" s="213"/>
      <c r="E38" s="93">
        <f t="shared" si="1"/>
        <v>0</v>
      </c>
      <c r="F38" s="163"/>
    </row>
    <row r="39" spans="1:6" x14ac:dyDescent="0.2">
      <c r="A39" s="136" t="s">
        <v>202</v>
      </c>
      <c r="B39" s="117"/>
      <c r="C39" s="317"/>
      <c r="D39" s="213"/>
      <c r="E39" s="93">
        <f t="shared" si="1"/>
        <v>0</v>
      </c>
      <c r="F39" s="163"/>
    </row>
    <row r="40" spans="1:6" x14ac:dyDescent="0.2">
      <c r="A40" s="136" t="s">
        <v>119</v>
      </c>
      <c r="B40" s="117">
        <f>('Page 3-Assumptions'!$B$39*'Page 2-Staffing Plan'!F37)</f>
        <v>0</v>
      </c>
      <c r="C40" s="213"/>
      <c r="D40" s="213"/>
      <c r="E40" s="93">
        <f t="shared" si="1"/>
        <v>0</v>
      </c>
      <c r="F40" s="163"/>
    </row>
    <row r="41" spans="1:6" x14ac:dyDescent="0.2">
      <c r="A41" s="159" t="s">
        <v>12</v>
      </c>
      <c r="B41" s="117">
        <f>'Page 3-Assumptions'!F61</f>
        <v>0</v>
      </c>
      <c r="C41" s="215"/>
      <c r="D41" s="215"/>
      <c r="E41" s="93">
        <f t="shared" si="1"/>
        <v>0</v>
      </c>
      <c r="F41" s="163"/>
    </row>
    <row r="42" spans="1:6" x14ac:dyDescent="0.2">
      <c r="A42" s="136" t="s">
        <v>198</v>
      </c>
      <c r="B42" s="117">
        <f>E5*'Page 3-Assumptions'!$B$40</f>
        <v>0</v>
      </c>
      <c r="C42" s="213"/>
      <c r="D42" s="213"/>
      <c r="E42" s="93">
        <f t="shared" si="1"/>
        <v>0</v>
      </c>
      <c r="F42" s="163"/>
    </row>
    <row r="43" spans="1:6" x14ac:dyDescent="0.2">
      <c r="A43" s="159" t="s">
        <v>13</v>
      </c>
      <c r="B43" s="213"/>
      <c r="C43" s="213"/>
      <c r="D43" s="213"/>
      <c r="E43" s="93">
        <f t="shared" si="1"/>
        <v>0</v>
      </c>
      <c r="F43" s="163"/>
    </row>
    <row r="44" spans="1:6" x14ac:dyDescent="0.2">
      <c r="A44" s="159" t="s">
        <v>14</v>
      </c>
      <c r="B44" s="213"/>
      <c r="C44" s="213"/>
      <c r="D44" s="213"/>
      <c r="E44" s="93">
        <f t="shared" si="1"/>
        <v>0</v>
      </c>
      <c r="F44" s="163"/>
    </row>
    <row r="45" spans="1:6" x14ac:dyDescent="0.2">
      <c r="A45" s="159" t="s">
        <v>15</v>
      </c>
      <c r="B45" s="213"/>
      <c r="C45" s="213"/>
      <c r="D45" s="213"/>
      <c r="E45" s="93">
        <f t="shared" si="1"/>
        <v>0</v>
      </c>
      <c r="F45" s="163"/>
    </row>
    <row r="46" spans="1:6" x14ac:dyDescent="0.2">
      <c r="A46" s="159" t="s">
        <v>16</v>
      </c>
      <c r="B46" s="213"/>
      <c r="C46" s="213"/>
      <c r="D46" s="213"/>
      <c r="E46" s="93">
        <f t="shared" si="1"/>
        <v>0</v>
      </c>
      <c r="F46" s="163"/>
    </row>
    <row r="47" spans="1:6" x14ac:dyDescent="0.2">
      <c r="A47" s="136" t="s">
        <v>220</v>
      </c>
      <c r="B47" s="317"/>
      <c r="C47" s="317"/>
      <c r="D47" s="213"/>
      <c r="E47" s="111">
        <f>SUM(B47:D47)</f>
        <v>0</v>
      </c>
      <c r="F47" s="163"/>
    </row>
    <row r="48" spans="1:6" x14ac:dyDescent="0.2">
      <c r="A48" s="159" t="s">
        <v>17</v>
      </c>
      <c r="B48" s="213"/>
      <c r="C48" s="213"/>
      <c r="D48" s="213"/>
      <c r="E48" s="93">
        <f t="shared" si="1"/>
        <v>0</v>
      </c>
      <c r="F48" s="163"/>
    </row>
    <row r="49" spans="1:6" x14ac:dyDescent="0.2">
      <c r="A49" s="159" t="s">
        <v>18</v>
      </c>
      <c r="B49" s="213"/>
      <c r="C49" s="213"/>
      <c r="D49" s="213"/>
      <c r="E49" s="93">
        <f t="shared" si="1"/>
        <v>0</v>
      </c>
      <c r="F49" s="163"/>
    </row>
    <row r="50" spans="1:6" x14ac:dyDescent="0.2">
      <c r="A50" s="159" t="s">
        <v>19</v>
      </c>
      <c r="B50" s="117">
        <f>(SUM('Page 1-Enrollment Plan'!E7:E17))*'Page 3-Assumptions'!$B$41</f>
        <v>0</v>
      </c>
      <c r="C50" s="213"/>
      <c r="D50" s="213"/>
      <c r="E50" s="93">
        <f t="shared" si="1"/>
        <v>0</v>
      </c>
      <c r="F50" s="163"/>
    </row>
    <row r="51" spans="1:6" x14ac:dyDescent="0.2">
      <c r="A51" s="159" t="s">
        <v>20</v>
      </c>
      <c r="B51" s="117">
        <f>('Page 3-Assumptions'!$B$42+'Page 3-Assumptions'!$B$43)*'Page 1-Enrollment Plan'!E20</f>
        <v>0</v>
      </c>
      <c r="C51" s="213"/>
      <c r="D51" s="213"/>
      <c r="E51" s="93">
        <f t="shared" si="1"/>
        <v>0</v>
      </c>
      <c r="F51" s="163"/>
    </row>
    <row r="52" spans="1:6" x14ac:dyDescent="0.2">
      <c r="A52" s="136" t="s">
        <v>264</v>
      </c>
      <c r="B52" s="117">
        <f>'Page 3-Assumptions'!F29</f>
        <v>0</v>
      </c>
      <c r="C52" s="213"/>
      <c r="D52" s="213"/>
      <c r="E52" s="93">
        <f t="shared" si="1"/>
        <v>0</v>
      </c>
      <c r="F52" s="163"/>
    </row>
    <row r="53" spans="1:6" x14ac:dyDescent="0.2">
      <c r="A53" s="159" t="s">
        <v>21</v>
      </c>
      <c r="B53" s="117">
        <f>'Page 3-Assumptions'!$F$28*(E31+E32)</f>
        <v>0</v>
      </c>
      <c r="C53" s="213"/>
      <c r="D53" s="213"/>
      <c r="E53" s="93">
        <f t="shared" si="1"/>
        <v>0</v>
      </c>
      <c r="F53" s="163"/>
    </row>
    <row r="54" spans="1:6" x14ac:dyDescent="0.2">
      <c r="A54" s="159" t="s">
        <v>22</v>
      </c>
      <c r="B54" s="117">
        <f>((E31+E32)/100)*0.75</f>
        <v>0</v>
      </c>
      <c r="C54" s="213"/>
      <c r="D54" s="213"/>
      <c r="E54" s="93">
        <f t="shared" si="1"/>
        <v>0</v>
      </c>
      <c r="F54" s="163"/>
    </row>
    <row r="55" spans="1:6" x14ac:dyDescent="0.2">
      <c r="A55" s="159" t="s">
        <v>23</v>
      </c>
      <c r="B55" s="213"/>
      <c r="C55" s="213"/>
      <c r="D55" s="213"/>
      <c r="E55" s="93">
        <f t="shared" si="1"/>
        <v>0</v>
      </c>
      <c r="F55" s="163"/>
    </row>
    <row r="56" spans="1:6" x14ac:dyDescent="0.2">
      <c r="A56" s="159" t="s">
        <v>24</v>
      </c>
      <c r="B56" s="117">
        <f>'Page 3-Assumptions'!$B$44*'Page 1-Enrollment Plan'!$E$20</f>
        <v>0</v>
      </c>
      <c r="C56" s="213"/>
      <c r="D56" s="213"/>
      <c r="E56" s="93">
        <f t="shared" si="1"/>
        <v>0</v>
      </c>
      <c r="F56" s="163"/>
    </row>
    <row r="57" spans="1:6" x14ac:dyDescent="0.2">
      <c r="A57" s="159" t="s">
        <v>42</v>
      </c>
      <c r="B57" s="117">
        <f>E5*'Page 3-Assumptions'!$B$45</f>
        <v>0</v>
      </c>
      <c r="C57" s="213"/>
      <c r="D57" s="213"/>
      <c r="E57" s="93">
        <f t="shared" si="1"/>
        <v>0</v>
      </c>
      <c r="F57" s="163"/>
    </row>
    <row r="58" spans="1:6" x14ac:dyDescent="0.2">
      <c r="A58" s="159" t="s">
        <v>25</v>
      </c>
      <c r="B58" s="117">
        <f>'Page 2-Staffing Plan'!F37*'Page 3-Assumptions'!$B$38</f>
        <v>0</v>
      </c>
      <c r="C58" s="213"/>
      <c r="D58" s="216"/>
      <c r="E58" s="93">
        <f t="shared" si="1"/>
        <v>0</v>
      </c>
      <c r="F58" s="163" t="s">
        <v>76</v>
      </c>
    </row>
    <row r="59" spans="1:6" x14ac:dyDescent="0.2">
      <c r="A59" s="136" t="s">
        <v>201</v>
      </c>
      <c r="B59" s="117">
        <f>E6*'Page 3-Assumptions'!F23</f>
        <v>0</v>
      </c>
      <c r="C59" s="213"/>
      <c r="D59" s="213"/>
      <c r="E59" s="93">
        <f t="shared" si="1"/>
        <v>0</v>
      </c>
      <c r="F59" s="163"/>
    </row>
    <row r="60" spans="1:6" x14ac:dyDescent="0.2">
      <c r="A60" s="136" t="s">
        <v>200</v>
      </c>
      <c r="B60" s="117">
        <f>B26*'Page 3-Assumptions'!F24</f>
        <v>0</v>
      </c>
      <c r="C60" s="213"/>
      <c r="D60" s="213"/>
      <c r="E60" s="93">
        <f t="shared" si="1"/>
        <v>0</v>
      </c>
      <c r="F60" s="163"/>
    </row>
    <row r="61" spans="1:6" x14ac:dyDescent="0.2">
      <c r="A61" s="159" t="s">
        <v>26</v>
      </c>
      <c r="B61" s="117">
        <f>'Page 3-Assumptions'!$B$46*'Page 1-Enrollment Plan'!$E$20</f>
        <v>0</v>
      </c>
      <c r="C61" s="213"/>
      <c r="D61" s="213"/>
      <c r="E61" s="93">
        <f t="shared" si="1"/>
        <v>0</v>
      </c>
      <c r="F61" s="163"/>
    </row>
    <row r="62" spans="1:6" x14ac:dyDescent="0.2">
      <c r="A62" s="159" t="s">
        <v>27</v>
      </c>
      <c r="B62" s="117">
        <f>E5*'Page 3-Assumptions'!$B$47</f>
        <v>0</v>
      </c>
      <c r="C62" s="213"/>
      <c r="D62" s="213"/>
      <c r="E62" s="93">
        <f t="shared" si="1"/>
        <v>0</v>
      </c>
      <c r="F62" s="163"/>
    </row>
    <row r="63" spans="1:6" x14ac:dyDescent="0.2">
      <c r="A63" s="159" t="s">
        <v>41</v>
      </c>
      <c r="B63" s="117">
        <f>E5*'Page 3-Assumptions'!$B$48</f>
        <v>0</v>
      </c>
      <c r="C63" s="213"/>
      <c r="D63" s="213"/>
      <c r="E63" s="93">
        <f t="shared" si="1"/>
        <v>0</v>
      </c>
      <c r="F63" s="163"/>
    </row>
    <row r="64" spans="1:6" x14ac:dyDescent="0.2">
      <c r="A64" s="159" t="s">
        <v>28</v>
      </c>
      <c r="B64" s="317"/>
      <c r="C64" s="213"/>
      <c r="D64" s="216"/>
      <c r="E64" s="93">
        <f t="shared" si="1"/>
        <v>0</v>
      </c>
      <c r="F64" s="163"/>
    </row>
    <row r="65" spans="1:6" x14ac:dyDescent="0.2">
      <c r="A65" s="159" t="s">
        <v>29</v>
      </c>
      <c r="B65" s="317"/>
      <c r="C65" s="213"/>
      <c r="D65" s="213"/>
      <c r="E65" s="93">
        <f t="shared" si="1"/>
        <v>0</v>
      </c>
      <c r="F65" s="163"/>
    </row>
    <row r="66" spans="1:6" x14ac:dyDescent="0.2">
      <c r="A66" s="136" t="s">
        <v>199</v>
      </c>
      <c r="B66" s="317"/>
      <c r="C66" s="213"/>
      <c r="D66" s="213"/>
      <c r="E66" s="93">
        <f t="shared" si="1"/>
        <v>0</v>
      </c>
      <c r="F66" s="163"/>
    </row>
    <row r="67" spans="1:6" x14ac:dyDescent="0.2">
      <c r="A67" s="159" t="s">
        <v>30</v>
      </c>
      <c r="B67" s="317"/>
      <c r="C67" s="213"/>
      <c r="D67" s="213"/>
      <c r="E67" s="93">
        <f t="shared" si="1"/>
        <v>0</v>
      </c>
      <c r="F67" s="163"/>
    </row>
    <row r="68" spans="1:6" x14ac:dyDescent="0.2">
      <c r="A68" s="159" t="s">
        <v>31</v>
      </c>
      <c r="B68" s="317"/>
      <c r="C68" s="213"/>
      <c r="D68" s="213"/>
      <c r="E68" s="93">
        <f t="shared" si="1"/>
        <v>0</v>
      </c>
      <c r="F68" s="163"/>
    </row>
    <row r="69" spans="1:6" x14ac:dyDescent="0.2">
      <c r="A69" s="159" t="s">
        <v>32</v>
      </c>
      <c r="B69" s="117">
        <f>'Page 3-Assumptions'!$B$49*'Page 1-Enrollment Plan'!E20</f>
        <v>0</v>
      </c>
      <c r="C69" s="213"/>
      <c r="D69" s="213"/>
      <c r="E69" s="93">
        <f t="shared" si="1"/>
        <v>0</v>
      </c>
      <c r="F69" s="163"/>
    </row>
    <row r="70" spans="1:6" x14ac:dyDescent="0.2">
      <c r="A70" s="159" t="s">
        <v>43</v>
      </c>
      <c r="B70" s="213"/>
      <c r="C70" s="213"/>
      <c r="D70" s="213"/>
      <c r="E70" s="93">
        <f t="shared" si="1"/>
        <v>0</v>
      </c>
      <c r="F70" s="163"/>
    </row>
    <row r="71" spans="1:6" x14ac:dyDescent="0.2">
      <c r="A71" s="159" t="s">
        <v>33</v>
      </c>
      <c r="B71" s="117">
        <f>('Page 3-Assumptions'!$B$50*'Page 1-Enrollment Plan'!E20)</f>
        <v>0</v>
      </c>
      <c r="C71" s="213"/>
      <c r="D71" s="213"/>
      <c r="E71" s="93">
        <f t="shared" si="1"/>
        <v>0</v>
      </c>
      <c r="F71" s="163"/>
    </row>
    <row r="72" spans="1:6" x14ac:dyDescent="0.2">
      <c r="A72" s="136" t="s">
        <v>34</v>
      </c>
      <c r="B72" s="265"/>
      <c r="C72" s="215"/>
      <c r="D72" s="215"/>
      <c r="E72" s="93">
        <f t="shared" si="1"/>
        <v>0</v>
      </c>
      <c r="F72" s="163"/>
    </row>
    <row r="73" spans="1:6" x14ac:dyDescent="0.2">
      <c r="A73" s="272" t="s">
        <v>40</v>
      </c>
      <c r="B73" s="260">
        <f>SUM(B31:B72)</f>
        <v>0</v>
      </c>
      <c r="C73" s="260">
        <f>SUM(C31:C72)</f>
        <v>0</v>
      </c>
      <c r="D73" s="260">
        <f>SUM(D31:D72)</f>
        <v>0</v>
      </c>
      <c r="E73" s="260">
        <f>SUM(E31:E72)</f>
        <v>0</v>
      </c>
      <c r="F73" s="163"/>
    </row>
    <row r="74" spans="1:6" x14ac:dyDescent="0.2">
      <c r="A74" s="161"/>
      <c r="B74" s="29"/>
      <c r="C74" s="29"/>
      <c r="D74" s="29"/>
      <c r="E74" s="6"/>
      <c r="F74" s="163"/>
    </row>
    <row r="75" spans="1:6" x14ac:dyDescent="0.2">
      <c r="A75" s="276" t="s">
        <v>82</v>
      </c>
      <c r="B75" s="260">
        <f>B28-B73</f>
        <v>0</v>
      </c>
      <c r="C75" s="260">
        <f>C28-C73</f>
        <v>0</v>
      </c>
      <c r="D75" s="260">
        <f>D28-D73</f>
        <v>0</v>
      </c>
      <c r="E75" s="260">
        <f>E28-E73</f>
        <v>0</v>
      </c>
      <c r="F75" s="163"/>
    </row>
    <row r="76" spans="1:6" x14ac:dyDescent="0.2">
      <c r="A76" s="160"/>
      <c r="B76" s="29"/>
      <c r="C76" s="29"/>
      <c r="D76" s="29"/>
      <c r="E76" s="6"/>
      <c r="F76" s="163"/>
    </row>
    <row r="77" spans="1:6" x14ac:dyDescent="0.2">
      <c r="A77" s="141" t="s">
        <v>176</v>
      </c>
      <c r="B77" s="29"/>
      <c r="C77" s="29"/>
      <c r="D77" s="32"/>
      <c r="E77" s="6"/>
      <c r="F77" s="163"/>
    </row>
    <row r="78" spans="1:6" x14ac:dyDescent="0.2">
      <c r="A78" s="285" t="s">
        <v>195</v>
      </c>
      <c r="B78" s="29">
        <v>0</v>
      </c>
      <c r="C78" s="29"/>
      <c r="D78" s="32"/>
      <c r="E78" s="6">
        <f>B78+C78+D78</f>
        <v>0</v>
      </c>
      <c r="F78" s="163"/>
    </row>
    <row r="79" spans="1:6" x14ac:dyDescent="0.2">
      <c r="A79" s="143" t="s">
        <v>136</v>
      </c>
      <c r="B79" s="284">
        <f>-(3%*(B28-((SUM(B15:B21)))))-('Page 5-Year 1'!B79+'Page 6-Year 2'!B79+'Page 7-Year 3'!B79)</f>
        <v>0</v>
      </c>
      <c r="C79" s="29"/>
      <c r="D79" s="29"/>
      <c r="E79" s="6">
        <f>SUM(B79:D79)</f>
        <v>0</v>
      </c>
      <c r="F79" s="163"/>
    </row>
    <row r="80" spans="1:6" x14ac:dyDescent="0.2">
      <c r="A80" s="272" t="s">
        <v>45</v>
      </c>
      <c r="B80" s="270">
        <f>SUM(B75:B79)</f>
        <v>0</v>
      </c>
      <c r="C80" s="270">
        <f>SUM(C75:C79)</f>
        <v>0</v>
      </c>
      <c r="D80" s="270">
        <f>SUM(D75:D79)</f>
        <v>0</v>
      </c>
      <c r="E80" s="270">
        <f>SUM(E75:E79)</f>
        <v>0</v>
      </c>
      <c r="F80" s="163"/>
    </row>
    <row r="81" spans="1:6" ht="15" x14ac:dyDescent="0.25">
      <c r="A81" s="151"/>
      <c r="B81" s="101"/>
      <c r="C81" s="101"/>
      <c r="D81" s="101"/>
      <c r="E81" s="152"/>
      <c r="F81" s="163"/>
    </row>
    <row r="82" spans="1:6" x14ac:dyDescent="0.2">
      <c r="A82" s="142" t="s">
        <v>95</v>
      </c>
      <c r="B82" s="18"/>
      <c r="C82" s="18"/>
      <c r="D82" s="18"/>
      <c r="E82" s="36">
        <f>'Page 7-Year 3'!E83</f>
        <v>0</v>
      </c>
      <c r="F82" s="163"/>
    </row>
    <row r="83" spans="1:6" x14ac:dyDescent="0.2">
      <c r="A83" s="142" t="s">
        <v>96</v>
      </c>
      <c r="B83" s="18"/>
      <c r="C83" s="18"/>
      <c r="D83" s="18"/>
      <c r="E83" s="36">
        <f>E75+E78+E82</f>
        <v>0</v>
      </c>
      <c r="F83" s="163"/>
    </row>
    <row r="84" spans="1:6" x14ac:dyDescent="0.2">
      <c r="A84" s="143" t="s">
        <v>97</v>
      </c>
      <c r="B84" s="18"/>
      <c r="C84" s="18"/>
      <c r="D84" s="18"/>
      <c r="E84" s="32">
        <f>'Page 7-Year 3'!E84-E79</f>
        <v>0</v>
      </c>
      <c r="F84" s="165"/>
    </row>
    <row r="85" spans="1:6" x14ac:dyDescent="0.2">
      <c r="A85" s="143" t="s">
        <v>98</v>
      </c>
      <c r="B85" s="18"/>
      <c r="C85" s="18"/>
      <c r="D85" s="18"/>
      <c r="E85" s="32">
        <f>E83-E84</f>
        <v>0</v>
      </c>
      <c r="F85" s="165"/>
    </row>
    <row r="86" spans="1:6" x14ac:dyDescent="0.2">
      <c r="A86" s="144" t="s">
        <v>99</v>
      </c>
      <c r="B86" s="18"/>
      <c r="C86" s="18"/>
      <c r="D86" s="18"/>
      <c r="E86" s="145" t="e">
        <f>E85/E73</f>
        <v>#DIV/0!</v>
      </c>
      <c r="F86" s="165"/>
    </row>
    <row r="87" spans="1:6" x14ac:dyDescent="0.2">
      <c r="A87" s="153"/>
      <c r="B87" s="88"/>
      <c r="C87" s="88"/>
      <c r="D87" s="88"/>
      <c r="E87" s="89"/>
      <c r="F87" s="166"/>
    </row>
  </sheetData>
  <sheetProtection password="DF6E" sheet="1"/>
  <mergeCells count="1">
    <mergeCell ref="B3:E3"/>
  </mergeCells>
  <phoneticPr fontId="2" type="noConversion"/>
  <printOptions horizontalCentered="1"/>
  <pageMargins left="0.25" right="0.25" top="0.42" bottom="0.69" header="0.25" footer="0.73"/>
  <pageSetup orientation="portrait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87"/>
  <sheetViews>
    <sheetView topLeftCell="A22" zoomScale="80" zoomScaleNormal="80" workbookViewId="0">
      <selection activeCell="A52" sqref="A52"/>
    </sheetView>
  </sheetViews>
  <sheetFormatPr defaultColWidth="11.42578125" defaultRowHeight="12.75" x14ac:dyDescent="0.2"/>
  <cols>
    <col min="1" max="1" width="37.140625" style="1" customWidth="1"/>
    <col min="2" max="5" width="12.7109375" style="2" customWidth="1"/>
    <col min="6" max="6" width="45.7109375" style="110" customWidth="1"/>
    <col min="7" max="7" width="11.42578125" style="2" customWidth="1"/>
    <col min="8" max="8" width="12" style="2" bestFit="1" customWidth="1"/>
    <col min="9" max="16384" width="11.42578125" style="2"/>
  </cols>
  <sheetData>
    <row r="1" spans="1:6" ht="18.75" x14ac:dyDescent="0.3">
      <c r="A1" s="130" t="str">
        <f>'Page 3-Assumptions'!A1</f>
        <v>CSI CHARTER SCHOOL</v>
      </c>
      <c r="B1" s="131"/>
      <c r="C1" s="131"/>
      <c r="D1" s="131"/>
      <c r="E1" s="84"/>
      <c r="F1" s="172" t="s">
        <v>194</v>
      </c>
    </row>
    <row r="2" spans="1:6" ht="18.75" x14ac:dyDescent="0.3">
      <c r="A2" s="132" t="str">
        <f>B3</f>
        <v>YEAR 5</v>
      </c>
      <c r="B2" s="18"/>
      <c r="C2" s="18"/>
      <c r="D2" s="18"/>
      <c r="E2" s="86"/>
      <c r="F2" s="146"/>
    </row>
    <row r="3" spans="1:6" s="3" customFormat="1" x14ac:dyDescent="0.2">
      <c r="A3" s="133"/>
      <c r="B3" s="399" t="str">
        <f>'Page 10-6 yr Budget-detail'!G4</f>
        <v>YEAR 5</v>
      </c>
      <c r="C3" s="400"/>
      <c r="D3" s="400"/>
      <c r="E3" s="401"/>
      <c r="F3" s="154"/>
    </row>
    <row r="4" spans="1:6" s="3" customFormat="1" ht="25.5" x14ac:dyDescent="0.2">
      <c r="A4" s="134"/>
      <c r="B4" s="5" t="s">
        <v>44</v>
      </c>
      <c r="C4" s="5" t="s">
        <v>133</v>
      </c>
      <c r="D4" s="5" t="s">
        <v>252</v>
      </c>
      <c r="E4" s="5" t="s">
        <v>35</v>
      </c>
      <c r="F4" s="155" t="s">
        <v>77</v>
      </c>
    </row>
    <row r="5" spans="1:6" s="3" customFormat="1" x14ac:dyDescent="0.2">
      <c r="A5" s="135" t="s">
        <v>89</v>
      </c>
      <c r="B5" s="27"/>
      <c r="C5" s="27"/>
      <c r="D5" s="27"/>
      <c r="E5" s="80">
        <f>'Page 1-Enrollment Plan'!F20</f>
        <v>0</v>
      </c>
      <c r="F5" s="156"/>
    </row>
    <row r="6" spans="1:6" s="3" customFormat="1" x14ac:dyDescent="0.2">
      <c r="A6" s="135" t="s">
        <v>59</v>
      </c>
      <c r="B6" s="27"/>
      <c r="C6" s="27"/>
      <c r="D6" s="27"/>
      <c r="E6" s="79">
        <f>'Page 1-Enrollment Plan'!F22</f>
        <v>0</v>
      </c>
      <c r="F6" s="162"/>
    </row>
    <row r="7" spans="1:6" s="3" customFormat="1" x14ac:dyDescent="0.2">
      <c r="A7" s="134" t="s">
        <v>37</v>
      </c>
      <c r="B7" s="27"/>
      <c r="C7" s="27"/>
      <c r="D7" s="27"/>
      <c r="E7" s="7"/>
      <c r="F7" s="162"/>
    </row>
    <row r="8" spans="1:6" x14ac:dyDescent="0.2">
      <c r="A8" s="136" t="s">
        <v>0</v>
      </c>
      <c r="B8" s="213"/>
      <c r="C8" s="213">
        <v>0</v>
      </c>
      <c r="D8" s="171"/>
      <c r="E8" s="93">
        <f t="shared" ref="E8:E27" si="0">SUM(B8:D8)</f>
        <v>0</v>
      </c>
      <c r="F8" s="163"/>
    </row>
    <row r="9" spans="1:6" x14ac:dyDescent="0.2">
      <c r="A9" s="136" t="s">
        <v>218</v>
      </c>
      <c r="B9" s="117">
        <f>'Page 1-Enrollment Plan'!F6*'Page 3-Assumptions'!G18</f>
        <v>0</v>
      </c>
      <c r="C9" s="171"/>
      <c r="D9" s="171"/>
      <c r="E9" s="111">
        <f>SUM(B9:D9)</f>
        <v>0</v>
      </c>
      <c r="F9" s="163"/>
    </row>
    <row r="10" spans="1:6" x14ac:dyDescent="0.2">
      <c r="A10" s="136" t="s">
        <v>217</v>
      </c>
      <c r="B10" s="117">
        <f>'Page 1-Enrollment Plan'!F7*'Page 3-Assumptions'!G19</f>
        <v>0</v>
      </c>
      <c r="C10" s="171"/>
      <c r="D10" s="171"/>
      <c r="E10" s="93">
        <f t="shared" si="0"/>
        <v>0</v>
      </c>
      <c r="F10" s="163"/>
    </row>
    <row r="11" spans="1:6" x14ac:dyDescent="0.2">
      <c r="A11" s="136" t="s">
        <v>1</v>
      </c>
      <c r="B11" s="213"/>
      <c r="C11" s="171"/>
      <c r="D11" s="171"/>
      <c r="E11" s="93">
        <f t="shared" si="0"/>
        <v>0</v>
      </c>
      <c r="F11" s="163"/>
    </row>
    <row r="12" spans="1:6" x14ac:dyDescent="0.2">
      <c r="A12" s="136" t="s">
        <v>203</v>
      </c>
      <c r="B12" s="213"/>
      <c r="C12" s="171"/>
      <c r="D12" s="171"/>
      <c r="E12" s="93">
        <f t="shared" si="0"/>
        <v>0</v>
      </c>
      <c r="F12" s="163"/>
    </row>
    <row r="13" spans="1:6" x14ac:dyDescent="0.2">
      <c r="A13" s="136" t="s">
        <v>2</v>
      </c>
      <c r="B13" s="213"/>
      <c r="C13" s="171"/>
      <c r="D13" s="171"/>
      <c r="E13" s="93">
        <f t="shared" si="0"/>
        <v>0</v>
      </c>
      <c r="F13" s="163"/>
    </row>
    <row r="14" spans="1:6" x14ac:dyDescent="0.2">
      <c r="A14" s="136" t="s">
        <v>3</v>
      </c>
      <c r="B14" s="213"/>
      <c r="C14" s="171"/>
      <c r="D14" s="171"/>
      <c r="E14" s="93">
        <f t="shared" si="0"/>
        <v>0</v>
      </c>
      <c r="F14" s="163"/>
    </row>
    <row r="15" spans="1:6" x14ac:dyDescent="0.2">
      <c r="A15" s="137" t="s">
        <v>4</v>
      </c>
      <c r="B15" s="213"/>
      <c r="C15" s="171"/>
      <c r="D15" s="171"/>
      <c r="E15" s="93">
        <f t="shared" si="0"/>
        <v>0</v>
      </c>
      <c r="F15" s="163"/>
    </row>
    <row r="16" spans="1:6" x14ac:dyDescent="0.2">
      <c r="A16" s="137" t="s">
        <v>5</v>
      </c>
      <c r="B16" s="117">
        <f>E5*'Page 3-Assumptions'!G7</f>
        <v>0</v>
      </c>
      <c r="C16" s="171"/>
      <c r="D16" s="171"/>
      <c r="E16" s="93">
        <f t="shared" si="0"/>
        <v>0</v>
      </c>
      <c r="F16" s="163"/>
    </row>
    <row r="17" spans="1:6" x14ac:dyDescent="0.2">
      <c r="A17" s="137" t="s">
        <v>241</v>
      </c>
      <c r="B17" s="117">
        <f>'Page 3-Assumptions'!G8</f>
        <v>0</v>
      </c>
      <c r="C17" s="171"/>
      <c r="D17" s="171"/>
      <c r="E17" s="93">
        <f t="shared" si="0"/>
        <v>0</v>
      </c>
      <c r="F17" s="163"/>
    </row>
    <row r="18" spans="1:6" ht="12.75" customHeight="1" x14ac:dyDescent="0.2">
      <c r="A18" s="136" t="s">
        <v>258</v>
      </c>
      <c r="B18" s="117"/>
      <c r="C18" s="117">
        <f>'Page 3-Assumptions'!$G$9</f>
        <v>0</v>
      </c>
      <c r="D18" s="171"/>
      <c r="E18" s="93">
        <f t="shared" si="0"/>
        <v>0</v>
      </c>
      <c r="F18" s="163"/>
    </row>
    <row r="19" spans="1:6" x14ac:dyDescent="0.2">
      <c r="A19" s="136" t="s">
        <v>196</v>
      </c>
      <c r="B19" s="117">
        <f>'Page 3-Assumptions'!G13</f>
        <v>0</v>
      </c>
      <c r="C19" s="171"/>
      <c r="D19" s="171"/>
      <c r="E19" s="93">
        <f t="shared" si="0"/>
        <v>0</v>
      </c>
      <c r="F19" s="163"/>
    </row>
    <row r="20" spans="1:6" x14ac:dyDescent="0.2">
      <c r="A20" s="136" t="s">
        <v>204</v>
      </c>
      <c r="B20" s="317"/>
      <c r="C20" s="171"/>
      <c r="D20" s="171"/>
      <c r="E20" s="93">
        <f t="shared" si="0"/>
        <v>0</v>
      </c>
      <c r="F20" s="163"/>
    </row>
    <row r="21" spans="1:6" x14ac:dyDescent="0.2">
      <c r="A21" s="136" t="s">
        <v>187</v>
      </c>
      <c r="B21" s="117"/>
      <c r="C21" s="117">
        <f>'Page 3-Assumptions'!$G$14</f>
        <v>0</v>
      </c>
      <c r="D21" s="171"/>
      <c r="E21" s="93">
        <f t="shared" si="0"/>
        <v>0</v>
      </c>
      <c r="F21" s="163"/>
    </row>
    <row r="22" spans="1:6" x14ac:dyDescent="0.2">
      <c r="A22" s="136" t="s">
        <v>242</v>
      </c>
      <c r="B22" s="117"/>
      <c r="C22" s="117">
        <f>'Page 3-Assumptions'!$G$15</f>
        <v>0</v>
      </c>
      <c r="D22" s="171"/>
      <c r="E22" s="93">
        <f t="shared" si="0"/>
        <v>0</v>
      </c>
      <c r="F22" s="163"/>
    </row>
    <row r="23" spans="1:6" x14ac:dyDescent="0.2">
      <c r="A23" s="136" t="s">
        <v>188</v>
      </c>
      <c r="B23" s="117"/>
      <c r="C23" s="117">
        <f>'Page 3-Assumptions'!$G$16</f>
        <v>0</v>
      </c>
      <c r="D23" s="171"/>
      <c r="E23" s="93">
        <f t="shared" si="0"/>
        <v>0</v>
      </c>
      <c r="F23" s="163"/>
    </row>
    <row r="24" spans="1:6" x14ac:dyDescent="0.2">
      <c r="A24" s="150" t="s">
        <v>205</v>
      </c>
      <c r="B24" s="213"/>
      <c r="C24" s="171"/>
      <c r="D24" s="171"/>
      <c r="E24" s="93">
        <f t="shared" si="0"/>
        <v>0</v>
      </c>
      <c r="F24" s="163"/>
    </row>
    <row r="25" spans="1:6" x14ac:dyDescent="0.2">
      <c r="A25" s="150" t="s">
        <v>189</v>
      </c>
      <c r="B25" s="117"/>
      <c r="C25" s="171"/>
      <c r="D25" s="171"/>
      <c r="E25" s="93">
        <f t="shared" si="0"/>
        <v>0</v>
      </c>
      <c r="F25" s="163"/>
    </row>
    <row r="26" spans="1:6" x14ac:dyDescent="0.2">
      <c r="A26" s="150" t="s">
        <v>131</v>
      </c>
      <c r="B26" s="117">
        <f>E6*'Page 3-Assumptions'!G5</f>
        <v>0</v>
      </c>
      <c r="C26" s="171"/>
      <c r="D26" s="171"/>
      <c r="E26" s="93">
        <f t="shared" si="0"/>
        <v>0</v>
      </c>
      <c r="F26" s="163"/>
    </row>
    <row r="27" spans="1:6" x14ac:dyDescent="0.2">
      <c r="A27" s="322" t="s">
        <v>190</v>
      </c>
      <c r="B27" s="177">
        <f>'Page 3-Assumptions'!G6</f>
        <v>0</v>
      </c>
      <c r="C27" s="171"/>
      <c r="D27" s="171"/>
      <c r="E27" s="93">
        <f t="shared" si="0"/>
        <v>0</v>
      </c>
      <c r="F27" s="163"/>
    </row>
    <row r="28" spans="1:6" x14ac:dyDescent="0.2">
      <c r="A28" s="267" t="s">
        <v>38</v>
      </c>
      <c r="B28" s="260">
        <f>SUM(B8:B27)</f>
        <v>0</v>
      </c>
      <c r="C28" s="260">
        <f>SUM(C8:C27)</f>
        <v>0</v>
      </c>
      <c r="D28" s="260">
        <f>SUM(D8:D27)</f>
        <v>0</v>
      </c>
      <c r="E28" s="260">
        <f>SUM(E8:E27)</f>
        <v>0</v>
      </c>
      <c r="F28" s="163"/>
    </row>
    <row r="29" spans="1:6" x14ac:dyDescent="0.2">
      <c r="A29" s="157"/>
      <c r="B29" s="29"/>
      <c r="C29" s="29"/>
      <c r="D29" s="29"/>
      <c r="E29" s="6"/>
      <c r="F29" s="163"/>
    </row>
    <row r="30" spans="1:6" x14ac:dyDescent="0.2">
      <c r="A30" s="158" t="s">
        <v>39</v>
      </c>
      <c r="B30" s="29"/>
      <c r="C30" s="29"/>
      <c r="D30" s="29"/>
      <c r="E30" s="6"/>
      <c r="F30" s="163"/>
    </row>
    <row r="31" spans="1:6" x14ac:dyDescent="0.2">
      <c r="A31" s="159" t="s">
        <v>93</v>
      </c>
      <c r="B31" s="117">
        <f>'Page 2-Staffing Plan'!G32</f>
        <v>0</v>
      </c>
      <c r="C31" s="213"/>
      <c r="D31" s="171"/>
      <c r="E31" s="93">
        <f t="shared" ref="E31:E72" si="1">SUM(B31:D31)</f>
        <v>0</v>
      </c>
      <c r="F31" s="163"/>
    </row>
    <row r="32" spans="1:6" x14ac:dyDescent="0.2">
      <c r="A32" s="159" t="s">
        <v>90</v>
      </c>
      <c r="B32" s="117">
        <f>('Page 3-Assumptions'!$B$33*'Page 3-Assumptions'!$B$34)*('Page 2-Staffing Plan'!$G$15)</f>
        <v>0</v>
      </c>
      <c r="C32" s="213"/>
      <c r="D32" s="171"/>
      <c r="E32" s="93">
        <f t="shared" si="1"/>
        <v>0</v>
      </c>
      <c r="F32" s="163"/>
    </row>
    <row r="33" spans="1:8" x14ac:dyDescent="0.2">
      <c r="A33" s="159" t="s">
        <v>7</v>
      </c>
      <c r="B33" s="117">
        <f>(B31+B32)*1.45%</f>
        <v>0</v>
      </c>
      <c r="C33" s="213"/>
      <c r="D33" s="171"/>
      <c r="E33" s="93">
        <f t="shared" si="1"/>
        <v>0</v>
      </c>
      <c r="F33" s="163"/>
    </row>
    <row r="34" spans="1:8" x14ac:dyDescent="0.2">
      <c r="A34" s="159" t="s">
        <v>8</v>
      </c>
      <c r="B34" s="117"/>
      <c r="C34" s="213"/>
      <c r="D34" s="171"/>
      <c r="E34" s="93">
        <f t="shared" si="1"/>
        <v>0</v>
      </c>
      <c r="F34" s="163"/>
    </row>
    <row r="35" spans="1:8" x14ac:dyDescent="0.2">
      <c r="A35" s="136" t="s">
        <v>197</v>
      </c>
      <c r="B35" s="117">
        <f>((E31+E32)*'Page 3-Assumptions'!G25)-C35</f>
        <v>0</v>
      </c>
      <c r="C35" s="213"/>
      <c r="D35" s="171"/>
      <c r="E35" s="93">
        <f t="shared" si="1"/>
        <v>0</v>
      </c>
      <c r="F35" s="163"/>
    </row>
    <row r="36" spans="1:8" x14ac:dyDescent="0.2">
      <c r="A36" s="159" t="s">
        <v>9</v>
      </c>
      <c r="B36" s="117">
        <f>('Page 3-Assumptions'!B35*1.05^5)*'Page 2-Staffing Plan'!G37</f>
        <v>0</v>
      </c>
      <c r="C36" s="213"/>
      <c r="D36" s="171"/>
      <c r="E36" s="93">
        <f t="shared" si="1"/>
        <v>0</v>
      </c>
      <c r="F36" s="163"/>
      <c r="H36" s="106"/>
    </row>
    <row r="37" spans="1:8" x14ac:dyDescent="0.2">
      <c r="A37" s="159" t="s">
        <v>10</v>
      </c>
      <c r="B37" s="117">
        <f>('Page 3-Assumptions'!B36*1.02^4)*'Page 2-Staffing Plan'!G37</f>
        <v>0</v>
      </c>
      <c r="C37" s="213"/>
      <c r="D37" s="171"/>
      <c r="E37" s="93">
        <f t="shared" si="1"/>
        <v>0</v>
      </c>
      <c r="F37" s="163"/>
    </row>
    <row r="38" spans="1:8" x14ac:dyDescent="0.2">
      <c r="A38" s="159" t="s">
        <v>11</v>
      </c>
      <c r="B38" s="117">
        <f>'Page 3-Assumptions'!$B$37*'Page 2-Staffing Plan'!G37</f>
        <v>0</v>
      </c>
      <c r="C38" s="213"/>
      <c r="D38" s="171"/>
      <c r="E38" s="93">
        <f t="shared" si="1"/>
        <v>0</v>
      </c>
      <c r="F38" s="163"/>
    </row>
    <row r="39" spans="1:8" x14ac:dyDescent="0.2">
      <c r="A39" s="136" t="s">
        <v>202</v>
      </c>
      <c r="B39" s="117"/>
      <c r="C39" s="213"/>
      <c r="D39" s="213"/>
      <c r="E39" s="93">
        <f t="shared" si="1"/>
        <v>0</v>
      </c>
      <c r="F39" s="163"/>
    </row>
    <row r="40" spans="1:8" x14ac:dyDescent="0.2">
      <c r="A40" s="136" t="s">
        <v>119</v>
      </c>
      <c r="B40" s="117">
        <f>('Page 3-Assumptions'!$B$39*'Page 2-Staffing Plan'!G37)</f>
        <v>0</v>
      </c>
      <c r="C40" s="213"/>
      <c r="D40" s="171"/>
      <c r="E40" s="93">
        <f t="shared" si="1"/>
        <v>0</v>
      </c>
      <c r="F40" s="163"/>
    </row>
    <row r="41" spans="1:8" x14ac:dyDescent="0.2">
      <c r="A41" s="159" t="s">
        <v>12</v>
      </c>
      <c r="B41" s="117">
        <f>'Page 3-Assumptions'!G61</f>
        <v>0</v>
      </c>
      <c r="C41" s="213"/>
      <c r="D41" s="173"/>
      <c r="E41" s="93">
        <f t="shared" si="1"/>
        <v>0</v>
      </c>
      <c r="F41" s="163"/>
    </row>
    <row r="42" spans="1:8" x14ac:dyDescent="0.2">
      <c r="A42" s="136" t="s">
        <v>198</v>
      </c>
      <c r="B42" s="117">
        <f>E5*'Page 3-Assumptions'!$B$40</f>
        <v>0</v>
      </c>
      <c r="C42" s="213"/>
      <c r="D42" s="171"/>
      <c r="E42" s="93">
        <f t="shared" si="1"/>
        <v>0</v>
      </c>
      <c r="F42" s="163"/>
    </row>
    <row r="43" spans="1:8" x14ac:dyDescent="0.2">
      <c r="A43" s="159" t="s">
        <v>13</v>
      </c>
      <c r="B43" s="213"/>
      <c r="C43" s="213"/>
      <c r="D43" s="171"/>
      <c r="E43" s="93">
        <f t="shared" si="1"/>
        <v>0</v>
      </c>
      <c r="F43" s="163"/>
    </row>
    <row r="44" spans="1:8" x14ac:dyDescent="0.2">
      <c r="A44" s="159" t="s">
        <v>14</v>
      </c>
      <c r="B44" s="213"/>
      <c r="C44" s="213"/>
      <c r="D44" s="171"/>
      <c r="E44" s="93">
        <f t="shared" si="1"/>
        <v>0</v>
      </c>
      <c r="F44" s="163"/>
    </row>
    <row r="45" spans="1:8" x14ac:dyDescent="0.2">
      <c r="A45" s="159" t="s">
        <v>15</v>
      </c>
      <c r="B45" s="213"/>
      <c r="C45" s="213"/>
      <c r="D45" s="171"/>
      <c r="E45" s="93">
        <f t="shared" si="1"/>
        <v>0</v>
      </c>
      <c r="F45" s="163"/>
    </row>
    <row r="46" spans="1:8" x14ac:dyDescent="0.2">
      <c r="A46" s="159" t="s">
        <v>16</v>
      </c>
      <c r="B46" s="213"/>
      <c r="C46" s="213"/>
      <c r="D46" s="171"/>
      <c r="E46" s="93">
        <f t="shared" si="1"/>
        <v>0</v>
      </c>
      <c r="F46" s="163"/>
    </row>
    <row r="47" spans="1:8" x14ac:dyDescent="0.2">
      <c r="A47" s="136" t="s">
        <v>220</v>
      </c>
      <c r="B47" s="317"/>
      <c r="C47" s="213"/>
      <c r="D47" s="213"/>
      <c r="E47" s="111">
        <f>SUM(B47:D47)</f>
        <v>0</v>
      </c>
      <c r="F47" s="163"/>
    </row>
    <row r="48" spans="1:8" x14ac:dyDescent="0.2">
      <c r="A48" s="159" t="s">
        <v>17</v>
      </c>
      <c r="B48" s="213"/>
      <c r="C48" s="213"/>
      <c r="D48" s="171"/>
      <c r="E48" s="93">
        <f t="shared" si="1"/>
        <v>0</v>
      </c>
      <c r="F48" s="163"/>
    </row>
    <row r="49" spans="1:6" x14ac:dyDescent="0.2">
      <c r="A49" s="159" t="s">
        <v>18</v>
      </c>
      <c r="B49" s="213"/>
      <c r="C49" s="213"/>
      <c r="D49" s="171"/>
      <c r="E49" s="93">
        <f t="shared" si="1"/>
        <v>0</v>
      </c>
      <c r="F49" s="163"/>
    </row>
    <row r="50" spans="1:6" x14ac:dyDescent="0.2">
      <c r="A50" s="159" t="s">
        <v>19</v>
      </c>
      <c r="B50" s="117">
        <f>(SUM('Page 1-Enrollment Plan'!F7:F17))*'Page 3-Assumptions'!$B$41</f>
        <v>0</v>
      </c>
      <c r="C50" s="213"/>
      <c r="D50" s="171"/>
      <c r="E50" s="93">
        <f t="shared" si="1"/>
        <v>0</v>
      </c>
      <c r="F50" s="163"/>
    </row>
    <row r="51" spans="1:6" x14ac:dyDescent="0.2">
      <c r="A51" s="159" t="s">
        <v>20</v>
      </c>
      <c r="B51" s="117">
        <f>('Page 3-Assumptions'!$B$42+'Page 3-Assumptions'!$B$43)*'Page 1-Enrollment Plan'!F20</f>
        <v>0</v>
      </c>
      <c r="C51" s="213"/>
      <c r="D51" s="171"/>
      <c r="E51" s="93">
        <f t="shared" si="1"/>
        <v>0</v>
      </c>
      <c r="F51" s="163"/>
    </row>
    <row r="52" spans="1:6" x14ac:dyDescent="0.2">
      <c r="A52" s="136" t="s">
        <v>264</v>
      </c>
      <c r="B52" s="117">
        <f>'Page 3-Assumptions'!G29</f>
        <v>0</v>
      </c>
      <c r="C52" s="213"/>
      <c r="D52" s="171"/>
      <c r="E52" s="93">
        <f t="shared" si="1"/>
        <v>0</v>
      </c>
      <c r="F52" s="163"/>
    </row>
    <row r="53" spans="1:6" x14ac:dyDescent="0.2">
      <c r="A53" s="159" t="s">
        <v>21</v>
      </c>
      <c r="B53" s="117">
        <f>'Page 3-Assumptions'!$G$28*(E31+E32)</f>
        <v>0</v>
      </c>
      <c r="C53" s="213"/>
      <c r="D53" s="171"/>
      <c r="E53" s="93">
        <f t="shared" si="1"/>
        <v>0</v>
      </c>
      <c r="F53" s="163"/>
    </row>
    <row r="54" spans="1:6" x14ac:dyDescent="0.2">
      <c r="A54" s="159" t="s">
        <v>22</v>
      </c>
      <c r="B54" s="117">
        <f>((E31+E32)/100)*0.75</f>
        <v>0</v>
      </c>
      <c r="C54" s="213"/>
      <c r="D54" s="171"/>
      <c r="E54" s="93">
        <f t="shared" si="1"/>
        <v>0</v>
      </c>
      <c r="F54" s="163"/>
    </row>
    <row r="55" spans="1:6" x14ac:dyDescent="0.2">
      <c r="A55" s="159" t="s">
        <v>23</v>
      </c>
      <c r="B55" s="213"/>
      <c r="C55" s="213"/>
      <c r="D55" s="171"/>
      <c r="E55" s="93">
        <f t="shared" si="1"/>
        <v>0</v>
      </c>
      <c r="F55" s="163"/>
    </row>
    <row r="56" spans="1:6" x14ac:dyDescent="0.2">
      <c r="A56" s="159" t="s">
        <v>24</v>
      </c>
      <c r="B56" s="117">
        <f>'Page 3-Assumptions'!$B$44*'Page 1-Enrollment Plan'!$F$20</f>
        <v>0</v>
      </c>
      <c r="C56" s="213"/>
      <c r="D56" s="171"/>
      <c r="E56" s="93">
        <f t="shared" si="1"/>
        <v>0</v>
      </c>
      <c r="F56" s="163"/>
    </row>
    <row r="57" spans="1:6" x14ac:dyDescent="0.2">
      <c r="A57" s="159" t="s">
        <v>42</v>
      </c>
      <c r="B57" s="117">
        <f>E5*'Page 3-Assumptions'!$B$45</f>
        <v>0</v>
      </c>
      <c r="C57" s="213"/>
      <c r="D57" s="171"/>
      <c r="E57" s="93">
        <f t="shared" si="1"/>
        <v>0</v>
      </c>
      <c r="F57" s="163"/>
    </row>
    <row r="58" spans="1:6" x14ac:dyDescent="0.2">
      <c r="A58" s="159" t="s">
        <v>25</v>
      </c>
      <c r="B58" s="117">
        <f>'Page 2-Staffing Plan'!G37*'Page 3-Assumptions'!$B$38</f>
        <v>0</v>
      </c>
      <c r="C58" s="213"/>
      <c r="D58" s="174"/>
      <c r="E58" s="93">
        <f t="shared" si="1"/>
        <v>0</v>
      </c>
      <c r="F58" s="163" t="s">
        <v>76</v>
      </c>
    </row>
    <row r="59" spans="1:6" x14ac:dyDescent="0.2">
      <c r="A59" s="136" t="s">
        <v>201</v>
      </c>
      <c r="B59" s="117">
        <f>E6*'Page 3-Assumptions'!G23</f>
        <v>0</v>
      </c>
      <c r="C59" s="213"/>
      <c r="D59" s="171"/>
      <c r="E59" s="93">
        <f t="shared" si="1"/>
        <v>0</v>
      </c>
      <c r="F59" s="163"/>
    </row>
    <row r="60" spans="1:6" x14ac:dyDescent="0.2">
      <c r="A60" s="136" t="s">
        <v>200</v>
      </c>
      <c r="B60" s="117">
        <f>B26*'Page 3-Assumptions'!G24</f>
        <v>0</v>
      </c>
      <c r="C60" s="213"/>
      <c r="D60" s="171"/>
      <c r="E60" s="93">
        <f t="shared" si="1"/>
        <v>0</v>
      </c>
      <c r="F60" s="163"/>
    </row>
    <row r="61" spans="1:6" x14ac:dyDescent="0.2">
      <c r="A61" s="159" t="s">
        <v>26</v>
      </c>
      <c r="B61" s="117">
        <f>'Page 3-Assumptions'!$B$46*'Page 1-Enrollment Plan'!$F$20</f>
        <v>0</v>
      </c>
      <c r="C61" s="213"/>
      <c r="D61" s="171"/>
      <c r="E61" s="93">
        <f t="shared" si="1"/>
        <v>0</v>
      </c>
      <c r="F61" s="163"/>
    </row>
    <row r="62" spans="1:6" x14ac:dyDescent="0.2">
      <c r="A62" s="159" t="s">
        <v>27</v>
      </c>
      <c r="B62" s="117">
        <f>E5*'Page 3-Assumptions'!$B$47</f>
        <v>0</v>
      </c>
      <c r="C62" s="213"/>
      <c r="D62" s="171"/>
      <c r="E62" s="93">
        <f t="shared" si="1"/>
        <v>0</v>
      </c>
      <c r="F62" s="163"/>
    </row>
    <row r="63" spans="1:6" x14ac:dyDescent="0.2">
      <c r="A63" s="159" t="s">
        <v>41</v>
      </c>
      <c r="B63" s="117">
        <f>E5*'Page 3-Assumptions'!$B$48</f>
        <v>0</v>
      </c>
      <c r="C63" s="213"/>
      <c r="D63" s="171"/>
      <c r="E63" s="93">
        <f t="shared" si="1"/>
        <v>0</v>
      </c>
      <c r="F63" s="163"/>
    </row>
    <row r="64" spans="1:6" x14ac:dyDescent="0.2">
      <c r="A64" s="159" t="s">
        <v>28</v>
      </c>
      <c r="B64" s="317"/>
      <c r="C64" s="213"/>
      <c r="D64" s="174"/>
      <c r="E64" s="93">
        <f t="shared" si="1"/>
        <v>0</v>
      </c>
      <c r="F64" s="163" t="s">
        <v>76</v>
      </c>
    </row>
    <row r="65" spans="1:6" x14ac:dyDescent="0.2">
      <c r="A65" s="159" t="s">
        <v>29</v>
      </c>
      <c r="B65" s="317"/>
      <c r="C65" s="213"/>
      <c r="D65" s="171"/>
      <c r="E65" s="93">
        <f t="shared" si="1"/>
        <v>0</v>
      </c>
      <c r="F65" s="163"/>
    </row>
    <row r="66" spans="1:6" x14ac:dyDescent="0.2">
      <c r="A66" s="136" t="s">
        <v>199</v>
      </c>
      <c r="B66" s="317"/>
      <c r="C66" s="213"/>
      <c r="D66" s="213"/>
      <c r="E66" s="93">
        <f t="shared" si="1"/>
        <v>0</v>
      </c>
      <c r="F66" s="163"/>
    </row>
    <row r="67" spans="1:6" x14ac:dyDescent="0.2">
      <c r="A67" s="159" t="s">
        <v>30</v>
      </c>
      <c r="B67" s="317"/>
      <c r="C67" s="213"/>
      <c r="D67" s="171"/>
      <c r="E67" s="93">
        <f t="shared" si="1"/>
        <v>0</v>
      </c>
      <c r="F67" s="163"/>
    </row>
    <row r="68" spans="1:6" x14ac:dyDescent="0.2">
      <c r="A68" s="159" t="s">
        <v>31</v>
      </c>
      <c r="B68" s="317"/>
      <c r="C68" s="213"/>
      <c r="D68" s="171"/>
      <c r="E68" s="93">
        <f t="shared" si="1"/>
        <v>0</v>
      </c>
      <c r="F68" s="163"/>
    </row>
    <row r="69" spans="1:6" x14ac:dyDescent="0.2">
      <c r="A69" s="159" t="s">
        <v>32</v>
      </c>
      <c r="B69" s="117">
        <f>'Page 3-Assumptions'!$B$49*'Page 1-Enrollment Plan'!F20</f>
        <v>0</v>
      </c>
      <c r="C69" s="213"/>
      <c r="D69" s="171"/>
      <c r="E69" s="93">
        <f t="shared" si="1"/>
        <v>0</v>
      </c>
      <c r="F69" s="163"/>
    </row>
    <row r="70" spans="1:6" x14ac:dyDescent="0.2">
      <c r="A70" s="159" t="s">
        <v>43</v>
      </c>
      <c r="B70" s="213"/>
      <c r="C70" s="213"/>
      <c r="D70" s="171"/>
      <c r="E70" s="93">
        <f t="shared" si="1"/>
        <v>0</v>
      </c>
      <c r="F70" s="163"/>
    </row>
    <row r="71" spans="1:6" x14ac:dyDescent="0.2">
      <c r="A71" s="159" t="s">
        <v>33</v>
      </c>
      <c r="B71" s="117">
        <f>('Page 3-Assumptions'!$B$50*'Page 1-Enrollment Plan'!F20)</f>
        <v>0</v>
      </c>
      <c r="C71" s="213"/>
      <c r="D71" s="171"/>
      <c r="E71" s="93">
        <f t="shared" si="1"/>
        <v>0</v>
      </c>
      <c r="F71" s="163"/>
    </row>
    <row r="72" spans="1:6" x14ac:dyDescent="0.2">
      <c r="A72" s="136" t="s">
        <v>34</v>
      </c>
      <c r="B72" s="215"/>
      <c r="C72" s="213"/>
      <c r="D72" s="173"/>
      <c r="E72" s="93">
        <f t="shared" si="1"/>
        <v>0</v>
      </c>
      <c r="F72" s="163"/>
    </row>
    <row r="73" spans="1:6" x14ac:dyDescent="0.2">
      <c r="A73" s="272" t="s">
        <v>40</v>
      </c>
      <c r="B73" s="277">
        <f>SUM(B31:B72)</f>
        <v>0</v>
      </c>
      <c r="C73" s="277">
        <f>SUM(C31:C72)</f>
        <v>0</v>
      </c>
      <c r="D73" s="277">
        <f>SUM(D31:D72)</f>
        <v>0</v>
      </c>
      <c r="E73" s="277">
        <f>SUM(E31:E72)</f>
        <v>0</v>
      </c>
      <c r="F73" s="163"/>
    </row>
    <row r="74" spans="1:6" x14ac:dyDescent="0.2">
      <c r="A74" s="160"/>
      <c r="B74" s="29"/>
      <c r="C74" s="29"/>
      <c r="D74" s="29"/>
      <c r="E74" s="6"/>
      <c r="F74" s="163"/>
    </row>
    <row r="75" spans="1:6" x14ac:dyDescent="0.2">
      <c r="A75" s="276" t="s">
        <v>82</v>
      </c>
      <c r="B75" s="260">
        <f>B28-B73</f>
        <v>0</v>
      </c>
      <c r="C75" s="260">
        <f>C28-C73</f>
        <v>0</v>
      </c>
      <c r="D75" s="260">
        <f>D28-D73</f>
        <v>0</v>
      </c>
      <c r="E75" s="260">
        <f>E28-E73</f>
        <v>0</v>
      </c>
      <c r="F75" s="163"/>
    </row>
    <row r="76" spans="1:6" x14ac:dyDescent="0.2">
      <c r="A76" s="160"/>
      <c r="B76" s="29"/>
      <c r="C76" s="29"/>
      <c r="D76" s="29"/>
      <c r="E76" s="6"/>
      <c r="F76" s="163"/>
    </row>
    <row r="77" spans="1:6" x14ac:dyDescent="0.2">
      <c r="A77" s="141" t="s">
        <v>176</v>
      </c>
      <c r="B77" s="29"/>
      <c r="C77" s="29"/>
      <c r="D77" s="32"/>
      <c r="E77" s="6"/>
      <c r="F77" s="163"/>
    </row>
    <row r="78" spans="1:6" x14ac:dyDescent="0.2">
      <c r="A78" s="285" t="s">
        <v>195</v>
      </c>
      <c r="B78" s="29">
        <v>0</v>
      </c>
      <c r="C78" s="29"/>
      <c r="D78" s="32"/>
      <c r="E78" s="6">
        <f>B78+C78+D78</f>
        <v>0</v>
      </c>
      <c r="F78" s="163"/>
    </row>
    <row r="79" spans="1:6" x14ac:dyDescent="0.2">
      <c r="A79" s="143" t="s">
        <v>136</v>
      </c>
      <c r="B79" s="284">
        <f>-(3%*(B28-((SUM(B15:B21)))))-('Page 5-Year 1'!B79+'Page 6-Year 2'!B79+'Page 7-Year 3'!B79+'Page 8-Year 4'!B79)</f>
        <v>0</v>
      </c>
      <c r="C79" s="29"/>
      <c r="D79" s="29"/>
      <c r="E79" s="6">
        <f>SUM(B79:D79)</f>
        <v>0</v>
      </c>
      <c r="F79" s="163"/>
    </row>
    <row r="80" spans="1:6" x14ac:dyDescent="0.2">
      <c r="A80" s="272" t="s">
        <v>45</v>
      </c>
      <c r="B80" s="270">
        <f>SUM(B75:B79)</f>
        <v>0</v>
      </c>
      <c r="C80" s="270">
        <f>SUM(C75:C79)</f>
        <v>0</v>
      </c>
      <c r="D80" s="270">
        <f>SUM(D75:D79)</f>
        <v>0</v>
      </c>
      <c r="E80" s="270">
        <f>SUM(E75:E79)</f>
        <v>0</v>
      </c>
      <c r="F80" s="163"/>
    </row>
    <row r="81" spans="1:6" ht="15" x14ac:dyDescent="0.25">
      <c r="A81" s="151"/>
      <c r="B81" s="101"/>
      <c r="C81" s="101"/>
      <c r="D81" s="101"/>
      <c r="E81" s="152"/>
      <c r="F81" s="165"/>
    </row>
    <row r="82" spans="1:6" ht="15" x14ac:dyDescent="0.25">
      <c r="A82" s="142" t="s">
        <v>95</v>
      </c>
      <c r="B82" s="101"/>
      <c r="C82" s="101"/>
      <c r="D82" s="101"/>
      <c r="E82" s="36">
        <f>'Page 8-Year 4'!E83</f>
        <v>0</v>
      </c>
      <c r="F82" s="165"/>
    </row>
    <row r="83" spans="1:6" ht="15" x14ac:dyDescent="0.25">
      <c r="A83" s="142" t="s">
        <v>96</v>
      </c>
      <c r="B83" s="101"/>
      <c r="C83" s="101"/>
      <c r="D83" s="101"/>
      <c r="E83" s="36">
        <f>E75+E78+E82</f>
        <v>0</v>
      </c>
      <c r="F83" s="165"/>
    </row>
    <row r="84" spans="1:6" ht="15" x14ac:dyDescent="0.25">
      <c r="A84" s="143" t="s">
        <v>97</v>
      </c>
      <c r="B84" s="101"/>
      <c r="C84" s="101"/>
      <c r="D84" s="101"/>
      <c r="E84" s="32">
        <f>'Page 8-Year 4'!E84-E79</f>
        <v>0</v>
      </c>
      <c r="F84" s="165"/>
    </row>
    <row r="85" spans="1:6" ht="15" x14ac:dyDescent="0.25">
      <c r="A85" s="143" t="s">
        <v>98</v>
      </c>
      <c r="B85" s="101"/>
      <c r="C85" s="101"/>
      <c r="D85" s="101"/>
      <c r="E85" s="32">
        <f>E83-E84</f>
        <v>0</v>
      </c>
      <c r="F85" s="165"/>
    </row>
    <row r="86" spans="1:6" x14ac:dyDescent="0.2">
      <c r="A86" s="144" t="s">
        <v>99</v>
      </c>
      <c r="B86" s="18"/>
      <c r="C86" s="18"/>
      <c r="D86" s="18"/>
      <c r="E86" s="145" t="e">
        <f>E85/E73</f>
        <v>#DIV/0!</v>
      </c>
      <c r="F86" s="165"/>
    </row>
    <row r="87" spans="1:6" x14ac:dyDescent="0.2">
      <c r="A87" s="153"/>
      <c r="B87" s="88"/>
      <c r="C87" s="88"/>
      <c r="D87" s="88"/>
      <c r="E87" s="89"/>
      <c r="F87" s="166"/>
    </row>
  </sheetData>
  <sheetProtection password="DF6E" sheet="1"/>
  <mergeCells count="1">
    <mergeCell ref="B3:E3"/>
  </mergeCells>
  <phoneticPr fontId="2" type="noConversion"/>
  <printOptions horizontalCentered="1"/>
  <pageMargins left="0.25" right="0.25" top="0.42" bottom="0.69" header="0.25" footer="0.73"/>
  <pageSetup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04"/>
  <sheetViews>
    <sheetView zoomScale="80" zoomScaleNormal="80" workbookViewId="0">
      <selection activeCell="A52" sqref="A52"/>
    </sheetView>
  </sheetViews>
  <sheetFormatPr defaultColWidth="11.42578125" defaultRowHeight="12.75" x14ac:dyDescent="0.2"/>
  <cols>
    <col min="1" max="1" width="36.5703125" style="78" customWidth="1"/>
    <col min="2" max="7" width="11" style="50" customWidth="1"/>
    <col min="8" max="8" width="0.7109375" style="50" customWidth="1"/>
    <col min="9" max="16384" width="11.42578125" style="50"/>
  </cols>
  <sheetData>
    <row r="1" spans="1:8" ht="18.75" x14ac:dyDescent="0.3">
      <c r="A1" s="47" t="str">
        <f>'Page 3-Assumptions'!A1</f>
        <v>CSI CHARTER SCHOOL</v>
      </c>
      <c r="B1" s="48"/>
      <c r="C1" s="48"/>
      <c r="D1" s="48"/>
      <c r="E1" s="48"/>
      <c r="F1" s="48"/>
      <c r="G1" s="48"/>
      <c r="H1" s="49"/>
    </row>
    <row r="2" spans="1:8" ht="18.75" x14ac:dyDescent="0.3">
      <c r="A2" s="51" t="s">
        <v>85</v>
      </c>
      <c r="B2" s="52"/>
      <c r="C2" s="52"/>
      <c r="D2" s="52"/>
      <c r="E2" s="52"/>
      <c r="F2" s="52"/>
      <c r="G2" s="52"/>
      <c r="H2" s="53"/>
    </row>
    <row r="3" spans="1:8" ht="5.25" customHeight="1" x14ac:dyDescent="0.3">
      <c r="A3" s="51"/>
      <c r="B3" s="52"/>
      <c r="C3" s="52" t="s">
        <v>76</v>
      </c>
      <c r="D3" s="52"/>
      <c r="E3" s="52"/>
      <c r="F3" s="52"/>
      <c r="G3" s="52"/>
      <c r="H3" s="53"/>
    </row>
    <row r="4" spans="1:8" s="57" customFormat="1" ht="20.25" customHeight="1" x14ac:dyDescent="0.2">
      <c r="A4" s="54"/>
      <c r="B4" s="55" t="s">
        <v>50</v>
      </c>
      <c r="C4" s="55" t="s">
        <v>46</v>
      </c>
      <c r="D4" s="55" t="s">
        <v>47</v>
      </c>
      <c r="E4" s="55" t="s">
        <v>48</v>
      </c>
      <c r="F4" s="55" t="s">
        <v>49</v>
      </c>
      <c r="G4" s="55" t="s">
        <v>60</v>
      </c>
      <c r="H4" s="56"/>
    </row>
    <row r="5" spans="1:8" s="57" customFormat="1" ht="12" x14ac:dyDescent="0.2">
      <c r="A5" s="81" t="s">
        <v>89</v>
      </c>
      <c r="B5" s="55"/>
      <c r="C5" s="58">
        <f>'Page 5-Year 1'!E5</f>
        <v>0</v>
      </c>
      <c r="D5" s="58">
        <f>'Page 6-Year 2'!E5</f>
        <v>0</v>
      </c>
      <c r="E5" s="58">
        <f>'Page 7-Year 3'!E5</f>
        <v>0</v>
      </c>
      <c r="F5" s="58">
        <f>'Page 8-Year 4'!E5</f>
        <v>0</v>
      </c>
      <c r="G5" s="58">
        <f>'Page 9-Year 5'!E5</f>
        <v>0</v>
      </c>
      <c r="H5" s="56"/>
    </row>
    <row r="6" spans="1:8" s="57" customFormat="1" ht="12" x14ac:dyDescent="0.2">
      <c r="A6" s="170" t="s">
        <v>59</v>
      </c>
      <c r="B6" s="58" t="str">
        <f>'Page 4-Year 0'!E6</f>
        <v>N/A</v>
      </c>
      <c r="C6" s="58">
        <f>'Page 5-Year 1'!E6</f>
        <v>0</v>
      </c>
      <c r="D6" s="58">
        <f>'Page 6-Year 2'!E6</f>
        <v>0</v>
      </c>
      <c r="E6" s="58">
        <f>'Page 7-Year 3'!E6</f>
        <v>0</v>
      </c>
      <c r="F6" s="58">
        <f>'Page 8-Year 4'!E6</f>
        <v>0</v>
      </c>
      <c r="G6" s="58">
        <f>'Page 9-Year 5'!E6</f>
        <v>0</v>
      </c>
      <c r="H6" s="56"/>
    </row>
    <row r="7" spans="1:8" s="57" customFormat="1" ht="13.5" customHeight="1" x14ac:dyDescent="0.2">
      <c r="A7" s="54" t="s">
        <v>37</v>
      </c>
      <c r="B7" s="340"/>
      <c r="C7" s="59"/>
      <c r="D7" s="59"/>
      <c r="E7" s="59"/>
      <c r="F7" s="60"/>
      <c r="G7" s="59"/>
      <c r="H7" s="56"/>
    </row>
    <row r="8" spans="1:8" s="64" customFormat="1" ht="11.25" x14ac:dyDescent="0.2">
      <c r="A8" s="217" t="s">
        <v>0</v>
      </c>
      <c r="B8" s="334">
        <f>'Page 4-Year 0'!E8</f>
        <v>0</v>
      </c>
      <c r="C8" s="62">
        <f>'Page 5-Year 1'!E8</f>
        <v>0</v>
      </c>
      <c r="D8" s="62">
        <f>'Page 6-Year 2'!E8</f>
        <v>0</v>
      </c>
      <c r="E8" s="62">
        <f>'Page 7-Year 3'!E8</f>
        <v>0</v>
      </c>
      <c r="F8" s="62">
        <f>'Page 8-Year 4'!E8</f>
        <v>0</v>
      </c>
      <c r="G8" s="62">
        <f>'Page 9-Year 5'!E8</f>
        <v>0</v>
      </c>
      <c r="H8" s="63"/>
    </row>
    <row r="9" spans="1:8" s="64" customFormat="1" ht="11.25" x14ac:dyDescent="0.2">
      <c r="A9" s="361" t="s">
        <v>218</v>
      </c>
      <c r="B9" s="288">
        <f>'Page 4-Year 0'!E9</f>
        <v>0</v>
      </c>
      <c r="C9" s="65">
        <f>'Page 5-Year 1'!E9</f>
        <v>0</v>
      </c>
      <c r="D9" s="65">
        <f>'Page 6-Year 2'!E9</f>
        <v>0</v>
      </c>
      <c r="E9" s="65">
        <f>'Page 7-Year 3'!E9</f>
        <v>0</v>
      </c>
      <c r="F9" s="65">
        <f>'Page 8-Year 4'!E9</f>
        <v>0</v>
      </c>
      <c r="G9" s="65">
        <f>'Page 9-Year 5'!E9</f>
        <v>0</v>
      </c>
      <c r="H9" s="63"/>
    </row>
    <row r="10" spans="1:8" s="66" customFormat="1" ht="11.25" x14ac:dyDescent="0.2">
      <c r="A10" s="217" t="s">
        <v>217</v>
      </c>
      <c r="B10" s="288">
        <f>'Page 4-Year 0'!E10</f>
        <v>0</v>
      </c>
      <c r="C10" s="65">
        <f>'Page 5-Year 1'!E10</f>
        <v>0</v>
      </c>
      <c r="D10" s="65">
        <f>'Page 6-Year 2'!E10</f>
        <v>0</v>
      </c>
      <c r="E10" s="65">
        <f>'Page 7-Year 3'!E10</f>
        <v>0</v>
      </c>
      <c r="F10" s="65">
        <f>'Page 8-Year 4'!E10</f>
        <v>0</v>
      </c>
      <c r="G10" s="65">
        <f>'Page 9-Year 5'!E10</f>
        <v>0</v>
      </c>
      <c r="H10" s="63"/>
    </row>
    <row r="11" spans="1:8" s="64" customFormat="1" ht="11.25" x14ac:dyDescent="0.2">
      <c r="A11" s="217" t="s">
        <v>1</v>
      </c>
      <c r="B11" s="288">
        <f>'Page 4-Year 0'!E11</f>
        <v>0</v>
      </c>
      <c r="C11" s="65">
        <f>'Page 5-Year 1'!E11</f>
        <v>0</v>
      </c>
      <c r="D11" s="65">
        <f>'Page 6-Year 2'!E11</f>
        <v>0</v>
      </c>
      <c r="E11" s="65">
        <f>'Page 7-Year 3'!E11</f>
        <v>0</v>
      </c>
      <c r="F11" s="65">
        <f>'Page 8-Year 4'!E11</f>
        <v>0</v>
      </c>
      <c r="G11" s="65">
        <f>'Page 9-Year 5'!E11</f>
        <v>0</v>
      </c>
      <c r="H11" s="63"/>
    </row>
    <row r="12" spans="1:8" s="64" customFormat="1" ht="11.25" x14ac:dyDescent="0.2">
      <c r="A12" s="217" t="s">
        <v>203</v>
      </c>
      <c r="B12" s="288">
        <f>'Page 4-Year 0'!E12</f>
        <v>0</v>
      </c>
      <c r="C12" s="65">
        <f>'Page 5-Year 1'!E12</f>
        <v>0</v>
      </c>
      <c r="D12" s="65">
        <f>'Page 6-Year 2'!E12</f>
        <v>0</v>
      </c>
      <c r="E12" s="65">
        <f>'Page 7-Year 3'!E12</f>
        <v>0</v>
      </c>
      <c r="F12" s="65">
        <f>'Page 8-Year 4'!E12</f>
        <v>0</v>
      </c>
      <c r="G12" s="65">
        <f>'Page 9-Year 5'!E12</f>
        <v>0</v>
      </c>
      <c r="H12" s="63"/>
    </row>
    <row r="13" spans="1:8" s="64" customFormat="1" ht="11.25" x14ac:dyDescent="0.2">
      <c r="A13" s="217" t="s">
        <v>2</v>
      </c>
      <c r="B13" s="288">
        <f>'Page 4-Year 0'!E13</f>
        <v>0</v>
      </c>
      <c r="C13" s="65">
        <f>'Page 5-Year 1'!E13</f>
        <v>0</v>
      </c>
      <c r="D13" s="65">
        <f>'Page 6-Year 2'!E13</f>
        <v>0</v>
      </c>
      <c r="E13" s="65">
        <f>'Page 7-Year 3'!E13</f>
        <v>0</v>
      </c>
      <c r="F13" s="65">
        <f>'Page 8-Year 4'!E13</f>
        <v>0</v>
      </c>
      <c r="G13" s="65">
        <f>'Page 9-Year 5'!E13</f>
        <v>0</v>
      </c>
      <c r="H13" s="63"/>
    </row>
    <row r="14" spans="1:8" s="64" customFormat="1" ht="11.25" x14ac:dyDescent="0.2">
      <c r="A14" s="217" t="s">
        <v>3</v>
      </c>
      <c r="B14" s="288">
        <f>'Page 4-Year 0'!E14</f>
        <v>0</v>
      </c>
      <c r="C14" s="65">
        <f>'Page 5-Year 1'!E14</f>
        <v>0</v>
      </c>
      <c r="D14" s="65">
        <f>'Page 6-Year 2'!E14</f>
        <v>0</v>
      </c>
      <c r="E14" s="65">
        <f>'Page 7-Year 3'!E14</f>
        <v>0</v>
      </c>
      <c r="F14" s="65">
        <f>'Page 8-Year 4'!E14</f>
        <v>0</v>
      </c>
      <c r="G14" s="65">
        <f>'Page 9-Year 5'!E14</f>
        <v>0</v>
      </c>
      <c r="H14" s="63"/>
    </row>
    <row r="15" spans="1:8" s="64" customFormat="1" ht="11.25" x14ac:dyDescent="0.2">
      <c r="A15" s="218" t="s">
        <v>4</v>
      </c>
      <c r="B15" s="288">
        <f>'Page 4-Year 0'!E15</f>
        <v>0</v>
      </c>
      <c r="C15" s="65">
        <f>'Page 5-Year 1'!E15</f>
        <v>0</v>
      </c>
      <c r="D15" s="65">
        <f>'Page 6-Year 2'!E15</f>
        <v>0</v>
      </c>
      <c r="E15" s="65">
        <f>'Page 7-Year 3'!E15</f>
        <v>0</v>
      </c>
      <c r="F15" s="65">
        <f>'Page 8-Year 4'!E15</f>
        <v>0</v>
      </c>
      <c r="G15" s="65">
        <f>'Page 9-Year 5'!E15</f>
        <v>0</v>
      </c>
      <c r="H15" s="63"/>
    </row>
    <row r="16" spans="1:8" s="64" customFormat="1" ht="11.25" x14ac:dyDescent="0.2">
      <c r="A16" s="218" t="s">
        <v>5</v>
      </c>
      <c r="B16" s="288">
        <f>'Page 4-Year 0'!E16</f>
        <v>0</v>
      </c>
      <c r="C16" s="65">
        <f>'Page 5-Year 1'!E16</f>
        <v>0</v>
      </c>
      <c r="D16" s="65">
        <f>'Page 6-Year 2'!E16</f>
        <v>0</v>
      </c>
      <c r="E16" s="65">
        <f>'Page 7-Year 3'!E16</f>
        <v>0</v>
      </c>
      <c r="F16" s="65">
        <f>'Page 8-Year 4'!E16</f>
        <v>0</v>
      </c>
      <c r="G16" s="65">
        <f>'Page 9-Year 5'!E16</f>
        <v>0</v>
      </c>
      <c r="H16" s="63"/>
    </row>
    <row r="17" spans="1:8" s="64" customFormat="1" ht="11.25" x14ac:dyDescent="0.2">
      <c r="A17" s="218" t="s">
        <v>241</v>
      </c>
      <c r="B17" s="288">
        <f>'Page 4-Year 0'!E17</f>
        <v>0</v>
      </c>
      <c r="C17" s="65">
        <f>'Page 5-Year 1'!E17</f>
        <v>0</v>
      </c>
      <c r="D17" s="65">
        <f>'Page 6-Year 2'!E17</f>
        <v>0</v>
      </c>
      <c r="E17" s="65">
        <f>'Page 7-Year 3'!E17</f>
        <v>0</v>
      </c>
      <c r="F17" s="65">
        <f>'Page 8-Year 4'!E17</f>
        <v>0</v>
      </c>
      <c r="G17" s="65">
        <f>'Page 9-Year 5'!E17</f>
        <v>0</v>
      </c>
      <c r="H17" s="63"/>
    </row>
    <row r="18" spans="1:8" s="64" customFormat="1" ht="11.25" x14ac:dyDescent="0.2">
      <c r="A18" s="217" t="s">
        <v>243</v>
      </c>
      <c r="B18" s="288">
        <f>'Page 4-Year 0'!E18</f>
        <v>0</v>
      </c>
      <c r="C18" s="65">
        <f>'Page 5-Year 1'!E18</f>
        <v>0</v>
      </c>
      <c r="D18" s="65">
        <f>'Page 6-Year 2'!E18</f>
        <v>0</v>
      </c>
      <c r="E18" s="65">
        <f>'Page 7-Year 3'!E18</f>
        <v>0</v>
      </c>
      <c r="F18" s="65">
        <f>'Page 8-Year 4'!E18</f>
        <v>0</v>
      </c>
      <c r="G18" s="65">
        <f>'Page 9-Year 5'!E18</f>
        <v>0</v>
      </c>
      <c r="H18" s="63"/>
    </row>
    <row r="19" spans="1:8" s="64" customFormat="1" ht="11.25" x14ac:dyDescent="0.2">
      <c r="A19" s="217" t="s">
        <v>196</v>
      </c>
      <c r="B19" s="288">
        <f>'Page 4-Year 0'!E19</f>
        <v>0</v>
      </c>
      <c r="C19" s="65">
        <f>'Page 5-Year 1'!E19</f>
        <v>0</v>
      </c>
      <c r="D19" s="65">
        <f>'Page 6-Year 2'!E19</f>
        <v>0</v>
      </c>
      <c r="E19" s="65">
        <f>'Page 7-Year 3'!E19</f>
        <v>0</v>
      </c>
      <c r="F19" s="65">
        <f>'Page 8-Year 4'!E19</f>
        <v>0</v>
      </c>
      <c r="G19" s="65">
        <f>'Page 9-Year 5'!E19</f>
        <v>0</v>
      </c>
      <c r="H19" s="63"/>
    </row>
    <row r="20" spans="1:8" s="64" customFormat="1" ht="11.25" x14ac:dyDescent="0.2">
      <c r="A20" s="217" t="s">
        <v>204</v>
      </c>
      <c r="B20" s="288">
        <f>'Page 4-Year 0'!E20</f>
        <v>0</v>
      </c>
      <c r="C20" s="65">
        <f>'Page 5-Year 1'!E20</f>
        <v>0</v>
      </c>
      <c r="D20" s="65">
        <f>'Page 6-Year 2'!E20</f>
        <v>0</v>
      </c>
      <c r="E20" s="65">
        <f>'Page 7-Year 3'!E20</f>
        <v>0</v>
      </c>
      <c r="F20" s="65">
        <f>'Page 8-Year 4'!E20</f>
        <v>0</v>
      </c>
      <c r="G20" s="65">
        <f>'Page 9-Year 5'!E20</f>
        <v>0</v>
      </c>
      <c r="H20" s="63"/>
    </row>
    <row r="21" spans="1:8" s="64" customFormat="1" ht="11.25" x14ac:dyDescent="0.2">
      <c r="A21" s="217" t="s">
        <v>187</v>
      </c>
      <c r="B21" s="288">
        <f>'Page 4-Year 0'!E21</f>
        <v>0</v>
      </c>
      <c r="C21" s="65">
        <f>'Page 5-Year 1'!E21</f>
        <v>0</v>
      </c>
      <c r="D21" s="65">
        <f>'Page 6-Year 2'!E21</f>
        <v>0</v>
      </c>
      <c r="E21" s="65">
        <f>'Page 7-Year 3'!E21</f>
        <v>0</v>
      </c>
      <c r="F21" s="65">
        <f>'Page 8-Year 4'!E21</f>
        <v>0</v>
      </c>
      <c r="G21" s="65">
        <f>'Page 9-Year 5'!E21</f>
        <v>0</v>
      </c>
      <c r="H21" s="63"/>
    </row>
    <row r="22" spans="1:8" s="64" customFormat="1" ht="11.25" x14ac:dyDescent="0.2">
      <c r="A22" s="217" t="s">
        <v>242</v>
      </c>
      <c r="B22" s="288">
        <f>'Page 4-Year 0'!E22</f>
        <v>0</v>
      </c>
      <c r="C22" s="65">
        <f>'Page 5-Year 1'!E22</f>
        <v>0</v>
      </c>
      <c r="D22" s="65">
        <f>'Page 6-Year 2'!E22</f>
        <v>0</v>
      </c>
      <c r="E22" s="65">
        <f>'Page 7-Year 3'!E22</f>
        <v>0</v>
      </c>
      <c r="F22" s="65">
        <f>'Page 8-Year 4'!E22</f>
        <v>0</v>
      </c>
      <c r="G22" s="65">
        <f>'Page 9-Year 5'!E22</f>
        <v>0</v>
      </c>
      <c r="H22" s="63"/>
    </row>
    <row r="23" spans="1:8" s="64" customFormat="1" ht="11.25" x14ac:dyDescent="0.2">
      <c r="A23" s="217" t="s">
        <v>188</v>
      </c>
      <c r="B23" s="288">
        <f>'Page 4-Year 0'!E23</f>
        <v>0</v>
      </c>
      <c r="C23" s="65">
        <f>'Page 5-Year 1'!E23</f>
        <v>0</v>
      </c>
      <c r="D23" s="65">
        <f>'Page 6-Year 2'!E23</f>
        <v>0</v>
      </c>
      <c r="E23" s="65">
        <f>'Page 7-Year 3'!E23</f>
        <v>0</v>
      </c>
      <c r="F23" s="65">
        <f>'Page 8-Year 4'!E23</f>
        <v>0</v>
      </c>
      <c r="G23" s="65">
        <f>'Page 9-Year 5'!E23</f>
        <v>0</v>
      </c>
      <c r="H23" s="63"/>
    </row>
    <row r="24" spans="1:8" s="64" customFormat="1" ht="11.25" x14ac:dyDescent="0.2">
      <c r="A24" s="217" t="s">
        <v>205</v>
      </c>
      <c r="B24" s="288">
        <f>'Page 4-Year 0'!E24</f>
        <v>0</v>
      </c>
      <c r="C24" s="65">
        <f>'Page 5-Year 1'!E24</f>
        <v>0</v>
      </c>
      <c r="D24" s="65">
        <f>'Page 6-Year 2'!E24</f>
        <v>0</v>
      </c>
      <c r="E24" s="65">
        <f>'Page 7-Year 3'!E24</f>
        <v>0</v>
      </c>
      <c r="F24" s="65">
        <f>'Page 8-Year 4'!E24</f>
        <v>0</v>
      </c>
      <c r="G24" s="75">
        <f>'Page 9-Year 5'!E24</f>
        <v>0</v>
      </c>
      <c r="H24" s="63"/>
    </row>
    <row r="25" spans="1:8" s="64" customFormat="1" ht="11.25" x14ac:dyDescent="0.2">
      <c r="A25" s="217" t="s">
        <v>189</v>
      </c>
      <c r="B25" s="288">
        <f>'Page 4-Year 0'!E25</f>
        <v>0</v>
      </c>
      <c r="C25" s="65">
        <f>'Page 5-Year 1'!E25</f>
        <v>0</v>
      </c>
      <c r="D25" s="65">
        <f>'Page 6-Year 2'!E25</f>
        <v>0</v>
      </c>
      <c r="E25" s="65">
        <f>'Page 7-Year 3'!E25</f>
        <v>0</v>
      </c>
      <c r="F25" s="65">
        <f>'Page 8-Year 4'!E25</f>
        <v>0</v>
      </c>
      <c r="G25" s="75">
        <f>'Page 9-Year 5'!E25</f>
        <v>0</v>
      </c>
      <c r="H25" s="63"/>
    </row>
    <row r="26" spans="1:8" s="64" customFormat="1" ht="11.25" x14ac:dyDescent="0.2">
      <c r="A26" s="217" t="s">
        <v>131</v>
      </c>
      <c r="B26" s="288">
        <f>'Page 4-Year 0'!E27</f>
        <v>0</v>
      </c>
      <c r="C26" s="65">
        <f>'Page 5-Year 1'!E26</f>
        <v>0</v>
      </c>
      <c r="D26" s="65">
        <f>'Page 6-Year 2'!E26</f>
        <v>0</v>
      </c>
      <c r="E26" s="65">
        <f>'Page 7-Year 3'!E26</f>
        <v>0</v>
      </c>
      <c r="F26" s="65">
        <f>'Page 8-Year 4'!E26</f>
        <v>0</v>
      </c>
      <c r="G26" s="65">
        <f>'Page 9-Year 5'!E26</f>
        <v>0</v>
      </c>
      <c r="H26" s="63"/>
    </row>
    <row r="27" spans="1:8" s="64" customFormat="1" ht="12" thickBot="1" x14ac:dyDescent="0.25">
      <c r="A27" s="218" t="s">
        <v>190</v>
      </c>
      <c r="B27" s="333">
        <f>'Page 4-Year 0'!E28</f>
        <v>0</v>
      </c>
      <c r="C27" s="67">
        <f>'Page 5-Year 1'!E27</f>
        <v>0</v>
      </c>
      <c r="D27" s="67">
        <f>'Page 6-Year 2'!E27</f>
        <v>0</v>
      </c>
      <c r="E27" s="67">
        <f>'Page 7-Year 3'!E27</f>
        <v>0</v>
      </c>
      <c r="F27" s="67">
        <f>'Page 8-Year 4'!E27</f>
        <v>0</v>
      </c>
      <c r="G27" s="67">
        <f>'Page 9-Year 5'!E27</f>
        <v>0</v>
      </c>
      <c r="H27" s="63"/>
    </row>
    <row r="28" spans="1:8" s="64" customFormat="1" ht="11.25" x14ac:dyDescent="0.2">
      <c r="A28" s="68" t="s">
        <v>38</v>
      </c>
      <c r="B28" s="62">
        <f t="shared" ref="B28:G28" si="0">SUM(B8:B27)</f>
        <v>0</v>
      </c>
      <c r="C28" s="62">
        <f t="shared" si="0"/>
        <v>0</v>
      </c>
      <c r="D28" s="62">
        <f t="shared" si="0"/>
        <v>0</v>
      </c>
      <c r="E28" s="62">
        <f t="shared" si="0"/>
        <v>0</v>
      </c>
      <c r="F28" s="62">
        <f t="shared" si="0"/>
        <v>0</v>
      </c>
      <c r="G28" s="62">
        <f t="shared" si="0"/>
        <v>0</v>
      </c>
      <c r="H28" s="63"/>
    </row>
    <row r="29" spans="1:8" s="64" customFormat="1" ht="11.25" x14ac:dyDescent="0.2">
      <c r="A29" s="69"/>
      <c r="B29" s="65"/>
      <c r="C29" s="65"/>
      <c r="D29" s="65"/>
      <c r="E29" s="65"/>
      <c r="F29" s="75"/>
      <c r="G29" s="65"/>
      <c r="H29" s="63"/>
    </row>
    <row r="30" spans="1:8" s="64" customFormat="1" ht="11.25" x14ac:dyDescent="0.2">
      <c r="A30" s="68" t="s">
        <v>39</v>
      </c>
      <c r="B30" s="65"/>
      <c r="C30" s="65"/>
      <c r="D30" s="65"/>
      <c r="E30" s="65"/>
      <c r="F30" s="65"/>
      <c r="G30" s="65"/>
      <c r="H30" s="63"/>
    </row>
    <row r="31" spans="1:8" s="64" customFormat="1" ht="11.25" x14ac:dyDescent="0.2">
      <c r="A31" s="61" t="s">
        <v>93</v>
      </c>
      <c r="B31" s="70">
        <f>'Page 4-Year 0'!E31</f>
        <v>0</v>
      </c>
      <c r="C31" s="70">
        <f>'Page 5-Year 1'!E31</f>
        <v>0</v>
      </c>
      <c r="D31" s="70">
        <f>'Page 6-Year 2'!E31</f>
        <v>0</v>
      </c>
      <c r="E31" s="70">
        <f>'Page 7-Year 3'!E31</f>
        <v>0</v>
      </c>
      <c r="F31" s="70">
        <f>'Page 8-Year 4'!E31</f>
        <v>0</v>
      </c>
      <c r="G31" s="70">
        <f>'Page 9-Year 5'!E31</f>
        <v>0</v>
      </c>
      <c r="H31" s="63"/>
    </row>
    <row r="32" spans="1:8" s="64" customFormat="1" ht="11.25" x14ac:dyDescent="0.2">
      <c r="A32" s="61" t="s">
        <v>90</v>
      </c>
      <c r="B32" s="65">
        <f>'Page 4-Year 0'!E32</f>
        <v>0</v>
      </c>
      <c r="C32" s="65">
        <f>'Page 5-Year 1'!E32</f>
        <v>0</v>
      </c>
      <c r="D32" s="65">
        <f>'Page 6-Year 2'!E32</f>
        <v>0</v>
      </c>
      <c r="E32" s="65">
        <f>'Page 7-Year 3'!E32</f>
        <v>0</v>
      </c>
      <c r="F32" s="65">
        <f>'Page 8-Year 4'!E32</f>
        <v>0</v>
      </c>
      <c r="G32" s="65">
        <f>'Page 9-Year 5'!E32</f>
        <v>0</v>
      </c>
      <c r="H32" s="63"/>
    </row>
    <row r="33" spans="1:8" s="64" customFormat="1" ht="11.25" x14ac:dyDescent="0.2">
      <c r="A33" s="61" t="s">
        <v>7</v>
      </c>
      <c r="B33" s="65">
        <f>'Page 4-Year 0'!E33</f>
        <v>0</v>
      </c>
      <c r="C33" s="65">
        <f>'Page 5-Year 1'!E33</f>
        <v>0</v>
      </c>
      <c r="D33" s="65">
        <f>'Page 6-Year 2'!E33</f>
        <v>0</v>
      </c>
      <c r="E33" s="65">
        <f>'Page 7-Year 3'!E33</f>
        <v>0</v>
      </c>
      <c r="F33" s="65">
        <f>'Page 8-Year 4'!E33</f>
        <v>0</v>
      </c>
      <c r="G33" s="65">
        <f>'Page 9-Year 5'!E33</f>
        <v>0</v>
      </c>
      <c r="H33" s="63"/>
    </row>
    <row r="34" spans="1:8" s="64" customFormat="1" ht="11.25" x14ac:dyDescent="0.2">
      <c r="A34" s="61" t="s">
        <v>8</v>
      </c>
      <c r="B34" s="65">
        <f>'Page 4-Year 0'!E34</f>
        <v>0</v>
      </c>
      <c r="C34" s="65">
        <f>'Page 5-Year 1'!E34</f>
        <v>0</v>
      </c>
      <c r="D34" s="65">
        <f>'Page 6-Year 2'!E34</f>
        <v>0</v>
      </c>
      <c r="E34" s="65">
        <f>'Page 7-Year 3'!E34</f>
        <v>0</v>
      </c>
      <c r="F34" s="65">
        <f>'Page 8-Year 4'!E34</f>
        <v>0</v>
      </c>
      <c r="G34" s="65">
        <f>'Page 9-Year 5'!E34</f>
        <v>0</v>
      </c>
      <c r="H34" s="63"/>
    </row>
    <row r="35" spans="1:8" s="64" customFormat="1" ht="11.25" x14ac:dyDescent="0.2">
      <c r="A35" s="61" t="s">
        <v>197</v>
      </c>
      <c r="B35" s="65">
        <f>'Page 4-Year 0'!E35</f>
        <v>0</v>
      </c>
      <c r="C35" s="65">
        <f>'Page 5-Year 1'!E35</f>
        <v>0</v>
      </c>
      <c r="D35" s="65">
        <f>'Page 6-Year 2'!E35</f>
        <v>0</v>
      </c>
      <c r="E35" s="65">
        <f>'Page 7-Year 3'!E35</f>
        <v>0</v>
      </c>
      <c r="F35" s="65">
        <f>'Page 8-Year 4'!E35</f>
        <v>0</v>
      </c>
      <c r="G35" s="65">
        <f>'Page 9-Year 5'!E35</f>
        <v>0</v>
      </c>
      <c r="H35" s="63"/>
    </row>
    <row r="36" spans="1:8" s="64" customFormat="1" ht="11.25" x14ac:dyDescent="0.2">
      <c r="A36" s="61" t="s">
        <v>9</v>
      </c>
      <c r="B36" s="65">
        <f>'Page 4-Year 0'!E36</f>
        <v>0</v>
      </c>
      <c r="C36" s="65">
        <f>'Page 5-Year 1'!E36</f>
        <v>0</v>
      </c>
      <c r="D36" s="65">
        <f>'Page 6-Year 2'!E36</f>
        <v>0</v>
      </c>
      <c r="E36" s="65">
        <f>'Page 7-Year 3'!E36</f>
        <v>0</v>
      </c>
      <c r="F36" s="65">
        <f>'Page 8-Year 4'!E36</f>
        <v>0</v>
      </c>
      <c r="G36" s="65">
        <f>'Page 9-Year 5'!E36</f>
        <v>0</v>
      </c>
      <c r="H36" s="63"/>
    </row>
    <row r="37" spans="1:8" s="64" customFormat="1" ht="11.25" x14ac:dyDescent="0.2">
      <c r="A37" s="61" t="s">
        <v>10</v>
      </c>
      <c r="B37" s="65">
        <f>'Page 4-Year 0'!E37</f>
        <v>0</v>
      </c>
      <c r="C37" s="65">
        <f>'Page 5-Year 1'!E37</f>
        <v>0</v>
      </c>
      <c r="D37" s="65">
        <f>'Page 6-Year 2'!E37</f>
        <v>0</v>
      </c>
      <c r="E37" s="65">
        <f>'Page 7-Year 3'!E37</f>
        <v>0</v>
      </c>
      <c r="F37" s="65">
        <f>'Page 8-Year 4'!E37</f>
        <v>0</v>
      </c>
      <c r="G37" s="65">
        <f>'Page 9-Year 5'!E37</f>
        <v>0</v>
      </c>
      <c r="H37" s="63"/>
    </row>
    <row r="38" spans="1:8" s="64" customFormat="1" ht="11.25" x14ac:dyDescent="0.2">
      <c r="A38" s="61" t="s">
        <v>11</v>
      </c>
      <c r="B38" s="65">
        <f>'Page 4-Year 0'!E38</f>
        <v>0</v>
      </c>
      <c r="C38" s="65">
        <f>'Page 5-Year 1'!E38</f>
        <v>0</v>
      </c>
      <c r="D38" s="65">
        <f>'Page 6-Year 2'!E38</f>
        <v>0</v>
      </c>
      <c r="E38" s="65">
        <f>'Page 7-Year 3'!E38</f>
        <v>0</v>
      </c>
      <c r="F38" s="65">
        <f>'Page 8-Year 4'!E38</f>
        <v>0</v>
      </c>
      <c r="G38" s="65">
        <f>'Page 9-Year 5'!E38</f>
        <v>0</v>
      </c>
      <c r="H38" s="63"/>
    </row>
    <row r="39" spans="1:8" s="64" customFormat="1" ht="11.25" x14ac:dyDescent="0.2">
      <c r="A39" s="247" t="s">
        <v>202</v>
      </c>
      <c r="B39" s="65">
        <f>'Page 4-Year 0'!E39</f>
        <v>0</v>
      </c>
      <c r="C39" s="65">
        <f>'Page 5-Year 1'!E39</f>
        <v>0</v>
      </c>
      <c r="D39" s="65">
        <f>'Page 6-Year 2'!E39</f>
        <v>0</v>
      </c>
      <c r="E39" s="65">
        <f>'Page 7-Year 3'!E39</f>
        <v>0</v>
      </c>
      <c r="F39" s="65">
        <f>'Page 8-Year 4'!E39</f>
        <v>0</v>
      </c>
      <c r="G39" s="65">
        <f>'Page 9-Year 5'!E39</f>
        <v>0</v>
      </c>
      <c r="H39" s="63"/>
    </row>
    <row r="40" spans="1:8" s="64" customFormat="1" ht="11.25" x14ac:dyDescent="0.2">
      <c r="A40" s="61" t="s">
        <v>119</v>
      </c>
      <c r="B40" s="65">
        <f>'Page 4-Year 0'!E40</f>
        <v>0</v>
      </c>
      <c r="C40" s="65">
        <f>'Page 5-Year 1'!E40</f>
        <v>0</v>
      </c>
      <c r="D40" s="65">
        <f>'Page 6-Year 2'!E40</f>
        <v>0</v>
      </c>
      <c r="E40" s="65">
        <f>'Page 7-Year 3'!E40</f>
        <v>0</v>
      </c>
      <c r="F40" s="65">
        <f>'Page 8-Year 4'!E40</f>
        <v>0</v>
      </c>
      <c r="G40" s="65">
        <f>'Page 9-Year 5'!E40</f>
        <v>0</v>
      </c>
      <c r="H40" s="63"/>
    </row>
    <row r="41" spans="1:8" s="64" customFormat="1" ht="11.25" x14ac:dyDescent="0.2">
      <c r="A41" s="61" t="s">
        <v>12</v>
      </c>
      <c r="B41" s="65">
        <f>'Page 4-Year 0'!E41</f>
        <v>0</v>
      </c>
      <c r="C41" s="65">
        <f>'Page 5-Year 1'!E41</f>
        <v>0</v>
      </c>
      <c r="D41" s="65">
        <f>'Page 6-Year 2'!E41</f>
        <v>0</v>
      </c>
      <c r="E41" s="65">
        <f>'Page 7-Year 3'!E41</f>
        <v>0</v>
      </c>
      <c r="F41" s="65">
        <f>'Page 8-Year 4'!E41</f>
        <v>0</v>
      </c>
      <c r="G41" s="65">
        <f>'Page 9-Year 5'!E41</f>
        <v>0</v>
      </c>
      <c r="H41" s="63"/>
    </row>
    <row r="42" spans="1:8" s="64" customFormat="1" ht="11.25" x14ac:dyDescent="0.2">
      <c r="A42" s="61" t="s">
        <v>198</v>
      </c>
      <c r="B42" s="65">
        <f>'Page 4-Year 0'!E42</f>
        <v>0</v>
      </c>
      <c r="C42" s="65">
        <f>'Page 5-Year 1'!E42</f>
        <v>0</v>
      </c>
      <c r="D42" s="65">
        <f>'Page 6-Year 2'!E42</f>
        <v>0</v>
      </c>
      <c r="E42" s="65">
        <f>'Page 7-Year 3'!E42</f>
        <v>0</v>
      </c>
      <c r="F42" s="65">
        <f>'Page 8-Year 4'!E42</f>
        <v>0</v>
      </c>
      <c r="G42" s="65">
        <f>'Page 9-Year 5'!E42</f>
        <v>0</v>
      </c>
      <c r="H42" s="63"/>
    </row>
    <row r="43" spans="1:8" s="64" customFormat="1" ht="11.25" x14ac:dyDescent="0.2">
      <c r="A43" s="61" t="s">
        <v>13</v>
      </c>
      <c r="B43" s="65">
        <f>'Page 4-Year 0'!E43</f>
        <v>0</v>
      </c>
      <c r="C43" s="65">
        <f>'Page 5-Year 1'!E43</f>
        <v>0</v>
      </c>
      <c r="D43" s="65">
        <f>'Page 6-Year 2'!E43</f>
        <v>0</v>
      </c>
      <c r="E43" s="65">
        <f>'Page 7-Year 3'!E43</f>
        <v>0</v>
      </c>
      <c r="F43" s="65">
        <f>'Page 8-Year 4'!E43</f>
        <v>0</v>
      </c>
      <c r="G43" s="65">
        <f>'Page 9-Year 5'!E43</f>
        <v>0</v>
      </c>
      <c r="H43" s="63"/>
    </row>
    <row r="44" spans="1:8" s="64" customFormat="1" ht="11.25" x14ac:dyDescent="0.2">
      <c r="A44" s="61" t="s">
        <v>14</v>
      </c>
      <c r="B44" s="65">
        <f>'Page 4-Year 0'!E44</f>
        <v>0</v>
      </c>
      <c r="C44" s="65">
        <f>'Page 5-Year 1'!E44</f>
        <v>0</v>
      </c>
      <c r="D44" s="65">
        <f>'Page 6-Year 2'!E44</f>
        <v>0</v>
      </c>
      <c r="E44" s="65">
        <f>'Page 7-Year 3'!E44</f>
        <v>0</v>
      </c>
      <c r="F44" s="65">
        <f>'Page 8-Year 4'!E44</f>
        <v>0</v>
      </c>
      <c r="G44" s="65">
        <f>'Page 9-Year 5'!E44</f>
        <v>0</v>
      </c>
      <c r="H44" s="63"/>
    </row>
    <row r="45" spans="1:8" s="64" customFormat="1" ht="11.25" x14ac:dyDescent="0.2">
      <c r="A45" s="61" t="s">
        <v>15</v>
      </c>
      <c r="B45" s="65">
        <f>'Page 4-Year 0'!E45</f>
        <v>0</v>
      </c>
      <c r="C45" s="65">
        <f>'Page 5-Year 1'!E45</f>
        <v>0</v>
      </c>
      <c r="D45" s="65">
        <f>'Page 6-Year 2'!E45</f>
        <v>0</v>
      </c>
      <c r="E45" s="65">
        <f>'Page 7-Year 3'!E45</f>
        <v>0</v>
      </c>
      <c r="F45" s="65">
        <f>'Page 8-Year 4'!E45</f>
        <v>0</v>
      </c>
      <c r="G45" s="65">
        <f>'Page 9-Year 5'!E45</f>
        <v>0</v>
      </c>
      <c r="H45" s="63"/>
    </row>
    <row r="46" spans="1:8" s="64" customFormat="1" ht="11.25" x14ac:dyDescent="0.2">
      <c r="A46" s="61" t="s">
        <v>16</v>
      </c>
      <c r="B46" s="65">
        <f>'Page 4-Year 0'!E46</f>
        <v>0</v>
      </c>
      <c r="C46" s="65">
        <f>'Page 5-Year 1'!E46</f>
        <v>0</v>
      </c>
      <c r="D46" s="65">
        <f>'Page 6-Year 2'!E46</f>
        <v>0</v>
      </c>
      <c r="E46" s="65">
        <f>'Page 7-Year 3'!E46</f>
        <v>0</v>
      </c>
      <c r="F46" s="65">
        <f>'Page 8-Year 4'!E46</f>
        <v>0</v>
      </c>
      <c r="G46" s="65">
        <f>'Page 9-Year 5'!E46</f>
        <v>0</v>
      </c>
      <c r="H46" s="63"/>
    </row>
    <row r="47" spans="1:8" s="64" customFormat="1" ht="11.25" x14ac:dyDescent="0.2">
      <c r="A47" s="61" t="s">
        <v>221</v>
      </c>
      <c r="B47" s="65">
        <f>'Page 4-Year 0'!E47</f>
        <v>0</v>
      </c>
      <c r="C47" s="65">
        <f>'Page 5-Year 1'!E47</f>
        <v>0</v>
      </c>
      <c r="D47" s="65">
        <f>'Page 6-Year 2'!E47</f>
        <v>0</v>
      </c>
      <c r="E47" s="65">
        <f>'Page 7-Year 3'!E47</f>
        <v>0</v>
      </c>
      <c r="F47" s="65">
        <f>'Page 8-Year 4'!E47</f>
        <v>0</v>
      </c>
      <c r="G47" s="65">
        <f>'Page 9-Year 5'!E47</f>
        <v>0</v>
      </c>
      <c r="H47" s="63"/>
    </row>
    <row r="48" spans="1:8" s="64" customFormat="1" ht="11.25" x14ac:dyDescent="0.2">
      <c r="A48" s="61" t="s">
        <v>17</v>
      </c>
      <c r="B48" s="65">
        <f>'Page 4-Year 0'!E48</f>
        <v>0</v>
      </c>
      <c r="C48" s="65">
        <f>'Page 5-Year 1'!E48</f>
        <v>0</v>
      </c>
      <c r="D48" s="65">
        <f>'Page 6-Year 2'!E48</f>
        <v>0</v>
      </c>
      <c r="E48" s="65">
        <f>'Page 7-Year 3'!E48</f>
        <v>0</v>
      </c>
      <c r="F48" s="65">
        <f>'Page 8-Year 4'!E48</f>
        <v>0</v>
      </c>
      <c r="G48" s="65">
        <f>'Page 9-Year 5'!E48</f>
        <v>0</v>
      </c>
      <c r="H48" s="63"/>
    </row>
    <row r="49" spans="1:8" s="64" customFormat="1" ht="11.25" x14ac:dyDescent="0.2">
      <c r="A49" s="61" t="s">
        <v>18</v>
      </c>
      <c r="B49" s="65">
        <f>'Page 4-Year 0'!E49</f>
        <v>0</v>
      </c>
      <c r="C49" s="65">
        <f>'Page 5-Year 1'!E49</f>
        <v>0</v>
      </c>
      <c r="D49" s="65">
        <f>'Page 6-Year 2'!E49</f>
        <v>0</v>
      </c>
      <c r="E49" s="65">
        <f>'Page 7-Year 3'!E49</f>
        <v>0</v>
      </c>
      <c r="F49" s="65">
        <f>'Page 8-Year 4'!E49</f>
        <v>0</v>
      </c>
      <c r="G49" s="65">
        <f>'Page 9-Year 5'!E49</f>
        <v>0</v>
      </c>
      <c r="H49" s="63"/>
    </row>
    <row r="50" spans="1:8" s="64" customFormat="1" ht="11.25" x14ac:dyDescent="0.2">
      <c r="A50" s="61" t="s">
        <v>19</v>
      </c>
      <c r="B50" s="65">
        <f>'Page 4-Year 0'!E50</f>
        <v>0</v>
      </c>
      <c r="C50" s="65">
        <f>'Page 5-Year 1'!E50</f>
        <v>0</v>
      </c>
      <c r="D50" s="65">
        <f>'Page 6-Year 2'!E50</f>
        <v>0</v>
      </c>
      <c r="E50" s="65">
        <f>'Page 7-Year 3'!E50</f>
        <v>0</v>
      </c>
      <c r="F50" s="65">
        <f>'Page 8-Year 4'!E50</f>
        <v>0</v>
      </c>
      <c r="G50" s="65">
        <f>'Page 9-Year 5'!E50</f>
        <v>0</v>
      </c>
      <c r="H50" s="63"/>
    </row>
    <row r="51" spans="1:8" s="64" customFormat="1" ht="11.25" x14ac:dyDescent="0.2">
      <c r="A51" s="61" t="s">
        <v>20</v>
      </c>
      <c r="B51" s="65">
        <f>'Page 4-Year 0'!E51</f>
        <v>0</v>
      </c>
      <c r="C51" s="65">
        <f>'Page 5-Year 1'!E51</f>
        <v>0</v>
      </c>
      <c r="D51" s="65">
        <f>'Page 6-Year 2'!E51</f>
        <v>0</v>
      </c>
      <c r="E51" s="65">
        <f>'Page 7-Year 3'!E51</f>
        <v>0</v>
      </c>
      <c r="F51" s="65">
        <f>'Page 8-Year 4'!E51</f>
        <v>0</v>
      </c>
      <c r="G51" s="65">
        <f>'Page 9-Year 5'!E51</f>
        <v>0</v>
      </c>
      <c r="H51" s="63"/>
    </row>
    <row r="52" spans="1:8" s="64" customFormat="1" ht="11.25" x14ac:dyDescent="0.2">
      <c r="A52" s="61" t="s">
        <v>264</v>
      </c>
      <c r="B52" s="65">
        <f>'Page 4-Year 0'!E52</f>
        <v>0</v>
      </c>
      <c r="C52" s="65">
        <f>'Page 5-Year 1'!E52</f>
        <v>0</v>
      </c>
      <c r="D52" s="65">
        <f>'Page 6-Year 2'!E52</f>
        <v>0</v>
      </c>
      <c r="E52" s="65">
        <f>'Page 7-Year 3'!E52</f>
        <v>0</v>
      </c>
      <c r="F52" s="65">
        <f>'Page 8-Year 4'!E52</f>
        <v>0</v>
      </c>
      <c r="G52" s="65">
        <f>'Page 9-Year 5'!E52</f>
        <v>0</v>
      </c>
      <c r="H52" s="63"/>
    </row>
    <row r="53" spans="1:8" s="64" customFormat="1" ht="11.25" x14ac:dyDescent="0.2">
      <c r="A53" s="61" t="s">
        <v>21</v>
      </c>
      <c r="B53" s="65">
        <f>'Page 4-Year 0'!E53</f>
        <v>0</v>
      </c>
      <c r="C53" s="65">
        <f>'Page 5-Year 1'!E53</f>
        <v>0</v>
      </c>
      <c r="D53" s="65">
        <f>'Page 6-Year 2'!E53</f>
        <v>0</v>
      </c>
      <c r="E53" s="65">
        <f>'Page 7-Year 3'!E53</f>
        <v>0</v>
      </c>
      <c r="F53" s="65">
        <f>'Page 8-Year 4'!E53</f>
        <v>0</v>
      </c>
      <c r="G53" s="65">
        <f>'Page 9-Year 5'!E53</f>
        <v>0</v>
      </c>
      <c r="H53" s="63"/>
    </row>
    <row r="54" spans="1:8" s="64" customFormat="1" ht="11.25" x14ac:dyDescent="0.2">
      <c r="A54" s="61" t="s">
        <v>22</v>
      </c>
      <c r="B54" s="65">
        <f>'Page 4-Year 0'!E54</f>
        <v>0</v>
      </c>
      <c r="C54" s="65">
        <f>'Page 5-Year 1'!E54</f>
        <v>0</v>
      </c>
      <c r="D54" s="65">
        <f>'Page 6-Year 2'!E54</f>
        <v>0</v>
      </c>
      <c r="E54" s="65">
        <f>'Page 7-Year 3'!E54</f>
        <v>0</v>
      </c>
      <c r="F54" s="65">
        <f>'Page 8-Year 4'!E54</f>
        <v>0</v>
      </c>
      <c r="G54" s="65">
        <f>'Page 9-Year 5'!E54</f>
        <v>0</v>
      </c>
      <c r="H54" s="63"/>
    </row>
    <row r="55" spans="1:8" s="64" customFormat="1" ht="11.25" x14ac:dyDescent="0.2">
      <c r="A55" s="61" t="s">
        <v>23</v>
      </c>
      <c r="B55" s="65">
        <f>'Page 4-Year 0'!E55</f>
        <v>0</v>
      </c>
      <c r="C55" s="65">
        <f>'Page 5-Year 1'!E55</f>
        <v>0</v>
      </c>
      <c r="D55" s="65">
        <f>'Page 6-Year 2'!E55</f>
        <v>0</v>
      </c>
      <c r="E55" s="65">
        <f>'Page 7-Year 3'!E55</f>
        <v>0</v>
      </c>
      <c r="F55" s="65">
        <f>'Page 8-Year 4'!E55</f>
        <v>0</v>
      </c>
      <c r="G55" s="65">
        <f>'Page 9-Year 5'!E55</f>
        <v>0</v>
      </c>
      <c r="H55" s="63"/>
    </row>
    <row r="56" spans="1:8" s="64" customFormat="1" ht="11.25" x14ac:dyDescent="0.2">
      <c r="A56" s="61" t="s">
        <v>24</v>
      </c>
      <c r="B56" s="65">
        <f>'Page 4-Year 0'!E56</f>
        <v>0</v>
      </c>
      <c r="C56" s="65">
        <f>'Page 5-Year 1'!E56</f>
        <v>0</v>
      </c>
      <c r="D56" s="65">
        <f>'Page 6-Year 2'!E56</f>
        <v>0</v>
      </c>
      <c r="E56" s="65">
        <f>'Page 7-Year 3'!E56</f>
        <v>0</v>
      </c>
      <c r="F56" s="65">
        <f>'Page 8-Year 4'!E56</f>
        <v>0</v>
      </c>
      <c r="G56" s="65">
        <f>'Page 9-Year 5'!E56</f>
        <v>0</v>
      </c>
      <c r="H56" s="63"/>
    </row>
    <row r="57" spans="1:8" s="64" customFormat="1" ht="11.25" x14ac:dyDescent="0.2">
      <c r="A57" s="247" t="s">
        <v>42</v>
      </c>
      <c r="B57" s="65">
        <f>'Page 4-Year 0'!E57</f>
        <v>0</v>
      </c>
      <c r="C57" s="65">
        <f>'Page 5-Year 1'!E57</f>
        <v>0</v>
      </c>
      <c r="D57" s="65">
        <f>'Page 6-Year 2'!E57</f>
        <v>0</v>
      </c>
      <c r="E57" s="65">
        <f>'Page 7-Year 3'!E57</f>
        <v>0</v>
      </c>
      <c r="F57" s="65">
        <f>'Page 8-Year 4'!E57</f>
        <v>0</v>
      </c>
      <c r="G57" s="65">
        <f>'Page 9-Year 5'!E57</f>
        <v>0</v>
      </c>
      <c r="H57" s="63"/>
    </row>
    <row r="58" spans="1:8" s="64" customFormat="1" ht="11.25" x14ac:dyDescent="0.2">
      <c r="A58" s="61" t="s">
        <v>25</v>
      </c>
      <c r="B58" s="65">
        <f>'Page 4-Year 0'!E58</f>
        <v>0</v>
      </c>
      <c r="C58" s="65">
        <f>'Page 5-Year 1'!E58</f>
        <v>0</v>
      </c>
      <c r="D58" s="65">
        <f>'Page 6-Year 2'!E58</f>
        <v>0</v>
      </c>
      <c r="E58" s="65">
        <f>'Page 7-Year 3'!E58</f>
        <v>0</v>
      </c>
      <c r="F58" s="65">
        <f>'Page 8-Year 4'!E58</f>
        <v>0</v>
      </c>
      <c r="G58" s="65">
        <f>'Page 9-Year 5'!E58</f>
        <v>0</v>
      </c>
      <c r="H58" s="63"/>
    </row>
    <row r="59" spans="1:8" s="64" customFormat="1" ht="11.25" x14ac:dyDescent="0.2">
      <c r="A59" s="61" t="s">
        <v>201</v>
      </c>
      <c r="B59" s="65">
        <f>'Page 4-Year 0'!E59</f>
        <v>0</v>
      </c>
      <c r="C59" s="65">
        <f>'Page 5-Year 1'!E59</f>
        <v>0</v>
      </c>
      <c r="D59" s="65">
        <f>'Page 6-Year 2'!E59</f>
        <v>0</v>
      </c>
      <c r="E59" s="65">
        <f>'Page 7-Year 3'!E59</f>
        <v>0</v>
      </c>
      <c r="F59" s="65">
        <f>'Page 8-Year 4'!E59</f>
        <v>0</v>
      </c>
      <c r="G59" s="65">
        <f>'Page 9-Year 5'!E59</f>
        <v>0</v>
      </c>
      <c r="H59" s="63"/>
    </row>
    <row r="60" spans="1:8" s="64" customFormat="1" ht="11.25" x14ac:dyDescent="0.2">
      <c r="A60" s="61" t="s">
        <v>200</v>
      </c>
      <c r="B60" s="65">
        <f>'Page 4-Year 0'!E60</f>
        <v>0</v>
      </c>
      <c r="C60" s="65">
        <f>'Page 5-Year 1'!E60</f>
        <v>0</v>
      </c>
      <c r="D60" s="65">
        <f>'Page 6-Year 2'!E60</f>
        <v>0</v>
      </c>
      <c r="E60" s="65">
        <f>'Page 7-Year 3'!E60</f>
        <v>0</v>
      </c>
      <c r="F60" s="65">
        <f>'Page 8-Year 4'!E60</f>
        <v>0</v>
      </c>
      <c r="G60" s="65">
        <f>'Page 9-Year 5'!E60</f>
        <v>0</v>
      </c>
      <c r="H60" s="63"/>
    </row>
    <row r="61" spans="1:8" s="64" customFormat="1" ht="11.25" x14ac:dyDescent="0.2">
      <c r="A61" s="61" t="s">
        <v>26</v>
      </c>
      <c r="B61" s="65">
        <f>'Page 4-Year 0'!E61</f>
        <v>0</v>
      </c>
      <c r="C61" s="65">
        <f>'Page 5-Year 1'!E61</f>
        <v>0</v>
      </c>
      <c r="D61" s="65">
        <f>'Page 6-Year 2'!E61</f>
        <v>0</v>
      </c>
      <c r="E61" s="65">
        <f>'Page 7-Year 3'!E61</f>
        <v>0</v>
      </c>
      <c r="F61" s="65">
        <f>'Page 8-Year 4'!E61</f>
        <v>0</v>
      </c>
      <c r="G61" s="65">
        <f>'Page 9-Year 5'!E61</f>
        <v>0</v>
      </c>
      <c r="H61" s="63"/>
    </row>
    <row r="62" spans="1:8" s="64" customFormat="1" ht="11.25" x14ac:dyDescent="0.2">
      <c r="A62" s="61" t="s">
        <v>27</v>
      </c>
      <c r="B62" s="65">
        <f>'Page 4-Year 0'!E62</f>
        <v>0</v>
      </c>
      <c r="C62" s="65">
        <f>'Page 5-Year 1'!E62</f>
        <v>0</v>
      </c>
      <c r="D62" s="65">
        <f>'Page 6-Year 2'!E62</f>
        <v>0</v>
      </c>
      <c r="E62" s="65">
        <f>'Page 7-Year 3'!E62</f>
        <v>0</v>
      </c>
      <c r="F62" s="65">
        <f>'Page 8-Year 4'!E62</f>
        <v>0</v>
      </c>
      <c r="G62" s="65">
        <f>'Page 9-Year 5'!E62</f>
        <v>0</v>
      </c>
      <c r="H62" s="63"/>
    </row>
    <row r="63" spans="1:8" s="64" customFormat="1" ht="11.25" x14ac:dyDescent="0.2">
      <c r="A63" s="61" t="s">
        <v>41</v>
      </c>
      <c r="B63" s="65">
        <f>'Page 4-Year 0'!E63</f>
        <v>0</v>
      </c>
      <c r="C63" s="65">
        <f>'Page 5-Year 1'!E63</f>
        <v>0</v>
      </c>
      <c r="D63" s="65">
        <f>'Page 6-Year 2'!E63</f>
        <v>0</v>
      </c>
      <c r="E63" s="65">
        <f>'Page 7-Year 3'!E63</f>
        <v>0</v>
      </c>
      <c r="F63" s="65">
        <f>'Page 8-Year 4'!E63</f>
        <v>0</v>
      </c>
      <c r="G63" s="65">
        <f>'Page 9-Year 5'!E63</f>
        <v>0</v>
      </c>
      <c r="H63" s="63"/>
    </row>
    <row r="64" spans="1:8" s="64" customFormat="1" ht="11.25" x14ac:dyDescent="0.2">
      <c r="A64" s="61" t="s">
        <v>28</v>
      </c>
      <c r="B64" s="65">
        <f>'Page 4-Year 0'!E64</f>
        <v>0</v>
      </c>
      <c r="C64" s="65">
        <f>'Page 5-Year 1'!E64</f>
        <v>0</v>
      </c>
      <c r="D64" s="65">
        <f>'Page 6-Year 2'!E64</f>
        <v>0</v>
      </c>
      <c r="E64" s="65">
        <f>'Page 7-Year 3'!E64</f>
        <v>0</v>
      </c>
      <c r="F64" s="65">
        <f>'Page 8-Year 4'!E64</f>
        <v>0</v>
      </c>
      <c r="G64" s="65">
        <f>'Page 9-Year 5'!E64</f>
        <v>0</v>
      </c>
      <c r="H64" s="63"/>
    </row>
    <row r="65" spans="1:9" s="64" customFormat="1" ht="11.25" x14ac:dyDescent="0.2">
      <c r="A65" s="61" t="s">
        <v>29</v>
      </c>
      <c r="B65" s="65">
        <f>'Page 4-Year 0'!E65</f>
        <v>0</v>
      </c>
      <c r="C65" s="65">
        <f>'Page 5-Year 1'!E65</f>
        <v>0</v>
      </c>
      <c r="D65" s="65">
        <f>'Page 6-Year 2'!E65</f>
        <v>0</v>
      </c>
      <c r="E65" s="65">
        <f>'Page 7-Year 3'!E65</f>
        <v>0</v>
      </c>
      <c r="F65" s="65">
        <f>'Page 8-Year 4'!E65</f>
        <v>0</v>
      </c>
      <c r="G65" s="65">
        <f>'Page 9-Year 5'!E65</f>
        <v>0</v>
      </c>
      <c r="H65" s="63"/>
    </row>
    <row r="66" spans="1:9" s="64" customFormat="1" ht="11.25" x14ac:dyDescent="0.2">
      <c r="A66" s="247" t="s">
        <v>199</v>
      </c>
      <c r="B66" s="65">
        <f>'Page 4-Year 0'!E66</f>
        <v>0</v>
      </c>
      <c r="C66" s="65">
        <f>'Page 5-Year 1'!E66</f>
        <v>0</v>
      </c>
      <c r="D66" s="65">
        <f>'Page 6-Year 2'!E66</f>
        <v>0</v>
      </c>
      <c r="E66" s="65">
        <f>'Page 7-Year 3'!E66</f>
        <v>0</v>
      </c>
      <c r="F66" s="65">
        <f>'Page 8-Year 4'!E66</f>
        <v>0</v>
      </c>
      <c r="G66" s="65">
        <f>'Page 9-Year 5'!E66</f>
        <v>0</v>
      </c>
      <c r="H66" s="63"/>
    </row>
    <row r="67" spans="1:9" s="64" customFormat="1" ht="11.25" x14ac:dyDescent="0.2">
      <c r="A67" s="61" t="s">
        <v>30</v>
      </c>
      <c r="B67" s="65">
        <f>'Page 4-Year 0'!E67</f>
        <v>0</v>
      </c>
      <c r="C67" s="65">
        <f>'Page 5-Year 1'!E67</f>
        <v>0</v>
      </c>
      <c r="D67" s="65">
        <f>'Page 6-Year 2'!E67</f>
        <v>0</v>
      </c>
      <c r="E67" s="65">
        <f>'Page 7-Year 3'!E67</f>
        <v>0</v>
      </c>
      <c r="F67" s="65">
        <f>'Page 8-Year 4'!E67</f>
        <v>0</v>
      </c>
      <c r="G67" s="65">
        <f>'Page 9-Year 5'!E67</f>
        <v>0</v>
      </c>
      <c r="H67" s="63"/>
    </row>
    <row r="68" spans="1:9" s="64" customFormat="1" ht="11.25" x14ac:dyDescent="0.2">
      <c r="A68" s="61" t="s">
        <v>31</v>
      </c>
      <c r="B68" s="65">
        <f>'Page 4-Year 0'!E68</f>
        <v>0</v>
      </c>
      <c r="C68" s="65">
        <f>'Page 5-Year 1'!E68</f>
        <v>0</v>
      </c>
      <c r="D68" s="65">
        <f>'Page 6-Year 2'!E68</f>
        <v>0</v>
      </c>
      <c r="E68" s="65">
        <f>'Page 7-Year 3'!E68</f>
        <v>0</v>
      </c>
      <c r="F68" s="65">
        <f>'Page 8-Year 4'!E68</f>
        <v>0</v>
      </c>
      <c r="G68" s="65">
        <f>'Page 9-Year 5'!E68</f>
        <v>0</v>
      </c>
      <c r="H68" s="63"/>
    </row>
    <row r="69" spans="1:9" s="64" customFormat="1" ht="11.25" x14ac:dyDescent="0.2">
      <c r="A69" s="61" t="s">
        <v>32</v>
      </c>
      <c r="B69" s="65">
        <f>'Page 4-Year 0'!E69</f>
        <v>0</v>
      </c>
      <c r="C69" s="65">
        <f>'Page 5-Year 1'!E69</f>
        <v>0</v>
      </c>
      <c r="D69" s="65">
        <f>'Page 6-Year 2'!E69</f>
        <v>0</v>
      </c>
      <c r="E69" s="65">
        <f>'Page 7-Year 3'!E69</f>
        <v>0</v>
      </c>
      <c r="F69" s="65">
        <f>'Page 8-Year 4'!E69</f>
        <v>0</v>
      </c>
      <c r="G69" s="65">
        <f>'Page 9-Year 5'!E69</f>
        <v>0</v>
      </c>
      <c r="H69" s="63"/>
    </row>
    <row r="70" spans="1:9" s="64" customFormat="1" ht="11.25" x14ac:dyDescent="0.2">
      <c r="A70" s="61" t="s">
        <v>43</v>
      </c>
      <c r="B70" s="65">
        <f>'Page 4-Year 0'!E70</f>
        <v>0</v>
      </c>
      <c r="C70" s="65">
        <f>'Page 5-Year 1'!E70</f>
        <v>0</v>
      </c>
      <c r="D70" s="65">
        <f>'Page 6-Year 2'!E70</f>
        <v>0</v>
      </c>
      <c r="E70" s="65">
        <f>'Page 7-Year 3'!E70</f>
        <v>0</v>
      </c>
      <c r="F70" s="65">
        <f>'Page 8-Year 4'!E70</f>
        <v>0</v>
      </c>
      <c r="G70" s="65">
        <f>'Page 9-Year 5'!E70</f>
        <v>0</v>
      </c>
      <c r="H70" s="63"/>
    </row>
    <row r="71" spans="1:9" s="64" customFormat="1" ht="11.25" x14ac:dyDescent="0.2">
      <c r="A71" s="61" t="s">
        <v>33</v>
      </c>
      <c r="B71" s="65">
        <f>'Page 4-Year 0'!E71</f>
        <v>0</v>
      </c>
      <c r="C71" s="65">
        <f>'Page 5-Year 1'!E71</f>
        <v>0</v>
      </c>
      <c r="D71" s="65">
        <f>'Page 6-Year 2'!E71</f>
        <v>0</v>
      </c>
      <c r="E71" s="65">
        <f>'Page 7-Year 3'!E71</f>
        <v>0</v>
      </c>
      <c r="F71" s="65">
        <f>'Page 8-Year 4'!E71</f>
        <v>0</v>
      </c>
      <c r="G71" s="65">
        <f>'Page 9-Year 5'!E71</f>
        <v>0</v>
      </c>
      <c r="H71" s="63"/>
    </row>
    <row r="72" spans="1:9" s="64" customFormat="1" ht="12" thickBot="1" x14ac:dyDescent="0.25">
      <c r="A72" s="61" t="s">
        <v>34</v>
      </c>
      <c r="B72" s="67">
        <f>'Page 4-Year 0'!E72</f>
        <v>0</v>
      </c>
      <c r="C72" s="67">
        <f>'Page 5-Year 1'!E72</f>
        <v>0</v>
      </c>
      <c r="D72" s="67">
        <f>'Page 6-Year 2'!E72</f>
        <v>0</v>
      </c>
      <c r="E72" s="67">
        <f>'Page 7-Year 3'!E72</f>
        <v>0</v>
      </c>
      <c r="F72" s="67">
        <f>'Page 8-Year 4'!E72</f>
        <v>0</v>
      </c>
      <c r="G72" s="67">
        <f>'Page 9-Year 5'!E72</f>
        <v>0</v>
      </c>
      <c r="H72" s="63"/>
    </row>
    <row r="73" spans="1:9" s="64" customFormat="1" ht="12" thickBot="1" x14ac:dyDescent="0.25">
      <c r="A73" s="71" t="s">
        <v>40</v>
      </c>
      <c r="B73" s="72">
        <f t="shared" ref="B73:G73" si="1">SUM(B31:B72)</f>
        <v>0</v>
      </c>
      <c r="C73" s="72">
        <f t="shared" si="1"/>
        <v>0</v>
      </c>
      <c r="D73" s="72">
        <f t="shared" si="1"/>
        <v>0</v>
      </c>
      <c r="E73" s="72">
        <f t="shared" si="1"/>
        <v>0</v>
      </c>
      <c r="F73" s="72">
        <f t="shared" si="1"/>
        <v>0</v>
      </c>
      <c r="G73" s="72">
        <f t="shared" si="1"/>
        <v>0</v>
      </c>
      <c r="H73" s="63"/>
    </row>
    <row r="74" spans="1:9" s="64" customFormat="1" ht="6.75" customHeight="1" x14ac:dyDescent="0.2">
      <c r="A74" s="73"/>
      <c r="B74" s="65"/>
      <c r="C74" s="65"/>
      <c r="D74" s="65"/>
      <c r="E74" s="65"/>
      <c r="F74" s="65"/>
      <c r="G74" s="65"/>
      <c r="H74" s="63"/>
    </row>
    <row r="75" spans="1:9" s="64" customFormat="1" ht="13.5" customHeight="1" x14ac:dyDescent="0.2">
      <c r="A75" s="74" t="s">
        <v>82</v>
      </c>
      <c r="B75" s="70">
        <f t="shared" ref="B75:G75" si="2">B28-B73</f>
        <v>0</v>
      </c>
      <c r="C75" s="70">
        <f t="shared" si="2"/>
        <v>0</v>
      </c>
      <c r="D75" s="70">
        <f t="shared" si="2"/>
        <v>0</v>
      </c>
      <c r="E75" s="70">
        <f t="shared" si="2"/>
        <v>0</v>
      </c>
      <c r="F75" s="70">
        <f t="shared" si="2"/>
        <v>0</v>
      </c>
      <c r="G75" s="70">
        <f t="shared" si="2"/>
        <v>0</v>
      </c>
      <c r="H75" s="63"/>
    </row>
    <row r="76" spans="1:9" s="64" customFormat="1" ht="6.75" customHeight="1" x14ac:dyDescent="0.2">
      <c r="A76" s="73"/>
      <c r="B76" s="65"/>
      <c r="C76" s="65"/>
      <c r="D76" s="65"/>
      <c r="E76" s="65"/>
      <c r="F76" s="65"/>
      <c r="G76" s="65"/>
      <c r="H76" s="63"/>
    </row>
    <row r="77" spans="1:9" s="64" customFormat="1" ht="13.5" customHeight="1" x14ac:dyDescent="0.2">
      <c r="A77" s="74" t="s">
        <v>176</v>
      </c>
      <c r="B77" s="65"/>
      <c r="C77" s="65"/>
      <c r="D77" s="65"/>
      <c r="E77" s="75"/>
      <c r="F77" s="75"/>
      <c r="G77" s="65"/>
      <c r="H77" s="63"/>
    </row>
    <row r="78" spans="1:9" s="64" customFormat="1" ht="13.5" customHeight="1" x14ac:dyDescent="0.2">
      <c r="A78" s="321" t="s">
        <v>195</v>
      </c>
      <c r="B78" s="288"/>
      <c r="C78" s="288">
        <f>'Page 5-Year 1'!E78</f>
        <v>0</v>
      </c>
      <c r="D78" s="288">
        <f>'Page 6-Year 2'!E78</f>
        <v>0</v>
      </c>
      <c r="E78" s="75">
        <f>'Page 7-Year 3'!E78</f>
        <v>0</v>
      </c>
      <c r="F78" s="75">
        <f>'Page 8-Year 4'!E78</f>
        <v>0</v>
      </c>
      <c r="G78" s="65">
        <f>'Page 9-Year 5'!E78</f>
        <v>0</v>
      </c>
      <c r="H78" s="63"/>
      <c r="I78" s="64" t="s">
        <v>76</v>
      </c>
    </row>
    <row r="79" spans="1:9" s="64" customFormat="1" ht="13.5" customHeight="1" thickBot="1" x14ac:dyDescent="0.25">
      <c r="A79" s="247" t="s">
        <v>175</v>
      </c>
      <c r="B79" s="67">
        <v>0</v>
      </c>
      <c r="C79" s="67">
        <f>'Page 5-Year 1'!E79</f>
        <v>0</v>
      </c>
      <c r="D79" s="67">
        <f>'Page 6-Year 2'!E79</f>
        <v>0</v>
      </c>
      <c r="E79" s="67">
        <f>'Page 7-Year 3'!E79</f>
        <v>0</v>
      </c>
      <c r="F79" s="67">
        <f>'Page 8-Year 4'!E79</f>
        <v>0</v>
      </c>
      <c r="G79" s="67">
        <f>'Page 9-Year 5'!E79</f>
        <v>0</v>
      </c>
      <c r="H79" s="63"/>
    </row>
    <row r="80" spans="1:9" s="64" customFormat="1" ht="6" customHeight="1" x14ac:dyDescent="0.2">
      <c r="A80" s="73"/>
      <c r="B80" s="65"/>
      <c r="C80" s="288"/>
      <c r="D80" s="288"/>
      <c r="E80" s="65"/>
      <c r="F80" s="65"/>
      <c r="G80" s="65"/>
      <c r="H80" s="63"/>
    </row>
    <row r="81" spans="1:9" s="64" customFormat="1" ht="12" thickBot="1" x14ac:dyDescent="0.25">
      <c r="A81" s="71" t="s">
        <v>45</v>
      </c>
      <c r="B81" s="76">
        <f>B75-B79</f>
        <v>0</v>
      </c>
      <c r="C81" s="287">
        <f>SUM(C75:C79)</f>
        <v>0</v>
      </c>
      <c r="D81" s="287">
        <f>SUM(D75:D79)</f>
        <v>0</v>
      </c>
      <c r="E81" s="287">
        <f>SUM(E75:E79)</f>
        <v>0</v>
      </c>
      <c r="F81" s="287">
        <f>SUM(F75:F79)</f>
        <v>0</v>
      </c>
      <c r="G81" s="287">
        <f>SUM(G75:G79)</f>
        <v>0</v>
      </c>
      <c r="H81" s="63"/>
    </row>
    <row r="82" spans="1:9" ht="13.5" thickTop="1" x14ac:dyDescent="0.2">
      <c r="A82" s="77"/>
      <c r="B82" s="52"/>
      <c r="C82" s="309"/>
      <c r="D82" s="52"/>
      <c r="E82" s="52"/>
      <c r="F82" s="52"/>
      <c r="G82" s="52"/>
      <c r="H82" s="53"/>
    </row>
    <row r="83" spans="1:9" s="64" customFormat="1" ht="11.25" x14ac:dyDescent="0.2">
      <c r="A83" s="230" t="s">
        <v>95</v>
      </c>
      <c r="B83" s="231">
        <f>'Page 4-Year 0'!E82</f>
        <v>0</v>
      </c>
      <c r="C83" s="231">
        <f>'Page 5-Year 1'!E82</f>
        <v>0</v>
      </c>
      <c r="D83" s="231">
        <f>'Page 6-Year 2'!E82</f>
        <v>0</v>
      </c>
      <c r="E83" s="231">
        <f>'Page 7-Year 3'!E82</f>
        <v>0</v>
      </c>
      <c r="F83" s="231">
        <f>'Page 8-Year 4'!E82</f>
        <v>0</v>
      </c>
      <c r="G83" s="231">
        <f>'Page 9-Year 5'!E82</f>
        <v>0</v>
      </c>
      <c r="H83" s="63"/>
    </row>
    <row r="84" spans="1:9" s="64" customFormat="1" ht="3" customHeight="1" x14ac:dyDescent="0.2">
      <c r="A84" s="230"/>
      <c r="B84" s="232"/>
      <c r="C84" s="232"/>
      <c r="D84" s="231"/>
      <c r="E84" s="232"/>
      <c r="F84" s="232"/>
      <c r="G84" s="232"/>
      <c r="H84" s="63"/>
    </row>
    <row r="85" spans="1:9" s="64" customFormat="1" ht="11.25" x14ac:dyDescent="0.2">
      <c r="A85" s="230" t="s">
        <v>96</v>
      </c>
      <c r="B85" s="231">
        <f>'Page 4-Year 0'!E84</f>
        <v>0</v>
      </c>
      <c r="C85" s="231">
        <f>'Page 5-Year 1'!E83</f>
        <v>0</v>
      </c>
      <c r="D85" s="231">
        <f>'Page 6-Year 2'!E83</f>
        <v>0</v>
      </c>
      <c r="E85" s="231">
        <f>'Page 7-Year 3'!E83</f>
        <v>0</v>
      </c>
      <c r="F85" s="231">
        <f>'Page 8-Year 4'!E83</f>
        <v>0</v>
      </c>
      <c r="G85" s="231">
        <f>'Page 9-Year 5'!E83</f>
        <v>0</v>
      </c>
      <c r="H85" s="63"/>
    </row>
    <row r="86" spans="1:9" s="64" customFormat="1" ht="11.25" x14ac:dyDescent="0.2">
      <c r="A86" s="233" t="s">
        <v>97</v>
      </c>
      <c r="B86" s="234">
        <f>'Page 4-Year 0'!E85</f>
        <v>0</v>
      </c>
      <c r="C86" s="234">
        <f>'Page 5-Year 1'!E84</f>
        <v>0</v>
      </c>
      <c r="D86" s="234">
        <f>'Page 6-Year 2'!E84</f>
        <v>0</v>
      </c>
      <c r="E86" s="234">
        <f>'Page 7-Year 3'!E84</f>
        <v>0</v>
      </c>
      <c r="F86" s="234">
        <f>'Page 8-Year 4'!E84</f>
        <v>0</v>
      </c>
      <c r="G86" s="234">
        <f>'Page 9-Year 5'!E84</f>
        <v>0</v>
      </c>
      <c r="H86" s="63"/>
    </row>
    <row r="87" spans="1:9" s="64" customFormat="1" ht="11.25" x14ac:dyDescent="0.2">
      <c r="A87" s="233" t="s">
        <v>98</v>
      </c>
      <c r="B87" s="234">
        <f>'Page 4-Year 0'!E86</f>
        <v>0</v>
      </c>
      <c r="C87" s="234">
        <f>'Page 5-Year 1'!E85</f>
        <v>0</v>
      </c>
      <c r="D87" s="234">
        <f>'Page 6-Year 2'!E85</f>
        <v>0</v>
      </c>
      <c r="E87" s="234">
        <f>'Page 7-Year 3'!E85</f>
        <v>0</v>
      </c>
      <c r="F87" s="234">
        <f>'Page 8-Year 4'!E85</f>
        <v>0</v>
      </c>
      <c r="G87" s="234">
        <f>'Page 9-Year 5'!E85</f>
        <v>0</v>
      </c>
      <c r="H87" s="63"/>
    </row>
    <row r="88" spans="1:9" s="64" customFormat="1" ht="12" thickBot="1" x14ac:dyDescent="0.25">
      <c r="A88" s="235" t="s">
        <v>100</v>
      </c>
      <c r="B88" s="236" t="e">
        <f>'Page 4-Year 0'!E87</f>
        <v>#DIV/0!</v>
      </c>
      <c r="C88" s="236" t="e">
        <f>'Page 5-Year 1'!E86</f>
        <v>#DIV/0!</v>
      </c>
      <c r="D88" s="237" t="e">
        <f>'Page 6-Year 2'!E86</f>
        <v>#DIV/0!</v>
      </c>
      <c r="E88" s="236" t="e">
        <f>'Page 7-Year 3'!E86</f>
        <v>#DIV/0!</v>
      </c>
      <c r="F88" s="236" t="e">
        <f>'Page 8-Year 4'!E86</f>
        <v>#DIV/0!</v>
      </c>
      <c r="G88" s="236" t="e">
        <f>'Page 9-Year 5'!E86</f>
        <v>#DIV/0!</v>
      </c>
      <c r="H88" s="103"/>
    </row>
    <row r="89" spans="1:9" s="64" customFormat="1" ht="11.25" x14ac:dyDescent="0.2">
      <c r="A89" s="238"/>
    </row>
    <row r="90" spans="1:9" s="127" customFormat="1" ht="13.5" thickBot="1" x14ac:dyDescent="0.25">
      <c r="A90" s="341"/>
    </row>
    <row r="91" spans="1:9" s="127" customFormat="1" x14ac:dyDescent="0.2">
      <c r="A91" s="348" t="s">
        <v>164</v>
      </c>
      <c r="B91" s="349" t="e">
        <f>('Page 2-Staffing Plan'!B44)+((B33+B34+B35+B36+B37+B38+B53+B54)*B98)+(B32+B41+B61+B64+B65+B71)+((B51+B58+B63+B67+B68+B70)*0.75)</f>
        <v>#DIV/0!</v>
      </c>
      <c r="C91" s="349" t="e">
        <f>('Page 2-Staffing Plan'!C44)+((C33+C34+C35+C36+C37+C38+C53+C54)*C98)+(C32+C41+C61+C64+C65+C71)+((C51+C58+C63+C67+C68+C70)*0.75)</f>
        <v>#DIV/0!</v>
      </c>
      <c r="D91" s="349" t="e">
        <f>('Page 2-Staffing Plan'!D44)+((D33+D34+D35+D36+D37+D38+D53+D54)*D98)+(D32+D41+D61+D64+D65+D71)+((D51+D58+D63+D67+D68+D70)*0.75)</f>
        <v>#DIV/0!</v>
      </c>
      <c r="E91" s="349" t="e">
        <f>('Page 2-Staffing Plan'!E44)+((E33+E34+E35+E36+E37+E38+E53+E54)*E98)+(E32+E41+E61+E64+E65+E71)+((E51+E58+E63+E67+E68+E70)*0.75)</f>
        <v>#DIV/0!</v>
      </c>
      <c r="F91" s="349" t="e">
        <f>('Page 2-Staffing Plan'!F44)+((F33+F34+F35+F36+F37+F38+F53+F54)*F98)+(F32+F41+F61+F64+F65+F71)+((F51+F58+F63+F67+F68+F70)*0.75)</f>
        <v>#DIV/0!</v>
      </c>
      <c r="G91" s="349" t="e">
        <f>('Page 2-Staffing Plan'!G44)+((G33+G34+G35+G36+G37+G38+G53+G54)*G98)+(G32+G41+G61+G64+G65+G71)+((G51+G58+G63+G67+G68+G70)*0.75)</f>
        <v>#DIV/0!</v>
      </c>
      <c r="H91" s="357"/>
    </row>
    <row r="92" spans="1:9" s="198" customFormat="1" x14ac:dyDescent="0.2">
      <c r="A92" s="350" t="s">
        <v>165</v>
      </c>
      <c r="B92" s="351" t="e">
        <f t="shared" ref="B92:G92" si="3">B91/B73</f>
        <v>#DIV/0!</v>
      </c>
      <c r="C92" s="351" t="e">
        <f t="shared" si="3"/>
        <v>#DIV/0!</v>
      </c>
      <c r="D92" s="351" t="e">
        <f t="shared" si="3"/>
        <v>#DIV/0!</v>
      </c>
      <c r="E92" s="351" t="e">
        <f t="shared" si="3"/>
        <v>#DIV/0!</v>
      </c>
      <c r="F92" s="351" t="e">
        <f t="shared" si="3"/>
        <v>#DIV/0!</v>
      </c>
      <c r="G92" s="351" t="e">
        <f t="shared" si="3"/>
        <v>#DIV/0!</v>
      </c>
      <c r="H92" s="358"/>
      <c r="I92" s="198" t="s">
        <v>76</v>
      </c>
    </row>
    <row r="93" spans="1:9" s="127" customFormat="1" x14ac:dyDescent="0.2">
      <c r="A93" s="352"/>
      <c r="B93" s="353"/>
      <c r="C93" s="353"/>
      <c r="D93" s="353"/>
      <c r="E93" s="353"/>
      <c r="F93" s="353"/>
      <c r="G93" s="353"/>
      <c r="H93" s="359"/>
    </row>
    <row r="94" spans="1:9" s="127" customFormat="1" x14ac:dyDescent="0.2">
      <c r="A94" s="352" t="s">
        <v>166</v>
      </c>
      <c r="B94" s="354" t="e">
        <f>'Page 2-Staffing Plan'!B45+((B33+B34+B35+B36+B37+B38+B39+B53+B54)*B99)+(B40+B42+B43+B44+B45+B46+B47+B48+B49+B50+B52+B55+B56+B57+B59+B60+B62+B66+B69+B72)+((B51+B58+B63+B67+B68+B70)*0.25)</f>
        <v>#DIV/0!</v>
      </c>
      <c r="C94" s="354" t="e">
        <f>'Page 2-Staffing Plan'!C45+((C33+C34+C35+C36+C37+C38+C39+C53+C54)*C99)+(C40+C42+C43+C44+C45+C46+C47+C48+C49+C50+C52+C55+C56+C57+C59+C60+C62+C66+C69+C72)+((C51+C58+C63+C67+C68+C70)*0.25)</f>
        <v>#DIV/0!</v>
      </c>
      <c r="D94" s="354" t="e">
        <f>'Page 2-Staffing Plan'!D45+((D33+D34+D35+D36+D37+D38+D39+D53+D54)*D99)+(D40+D42+D43+D44+D45+D46+D47+D48+D49+D50+D52+D55+D56+D57+D59+D60+D62+D66+D69+D72)+((D51+D58+D63+D67+D68+D70)*0.25)</f>
        <v>#DIV/0!</v>
      </c>
      <c r="E94" s="354" t="e">
        <f>'Page 2-Staffing Plan'!E45+((E33+E34+E35+E36+E37+E38+E39+E53+E54)*E99)+(E40+E42+E43+E44+E45+E46+E47+E48+E49+E50+E52+E55+E56+E57+E59+E60+E62+E66+E69+E72)+((E51+E58+E63+E67+E68+E70)*0.25)</f>
        <v>#DIV/0!</v>
      </c>
      <c r="F94" s="354" t="e">
        <f>'Page 2-Staffing Plan'!F45+((F33+F34+F35+F36+F37+F38+F39+F53+F54)*F99)+(F40+F42+F43+F44+F45+F46+F47+F48+F49+F50+F52+F55+F56+F57+F59+F60+F62+F66+F69+F72)+((F51+F58+F63+F67+F68+F70)*0.25)</f>
        <v>#DIV/0!</v>
      </c>
      <c r="G94" s="354" t="e">
        <f>'Page 2-Staffing Plan'!G45+((G33+G34+G35+G36+G37+G38+G39+G53+G54)*G99)+(G40+G42+G43+G44+G45+G46+G47+G48+G49+G50+G52+G55+G56+G57+G59+G60+G62+G66+G69+G72)+((G51+G58+G63+G67+G68+G70)*0.25)</f>
        <v>#DIV/0!</v>
      </c>
      <c r="H94" s="359"/>
    </row>
    <row r="95" spans="1:9" s="198" customFormat="1" x14ac:dyDescent="0.2">
      <c r="A95" s="350" t="s">
        <v>165</v>
      </c>
      <c r="B95" s="351" t="e">
        <f t="shared" ref="B95:G95" si="4">B94/B73</f>
        <v>#DIV/0!</v>
      </c>
      <c r="C95" s="351" t="e">
        <f t="shared" si="4"/>
        <v>#DIV/0!</v>
      </c>
      <c r="D95" s="351" t="e">
        <f t="shared" si="4"/>
        <v>#DIV/0!</v>
      </c>
      <c r="E95" s="351" t="e">
        <f t="shared" si="4"/>
        <v>#DIV/0!</v>
      </c>
      <c r="F95" s="351" t="e">
        <f t="shared" si="4"/>
        <v>#DIV/0!</v>
      </c>
      <c r="G95" s="351" t="e">
        <f t="shared" si="4"/>
        <v>#DIV/0!</v>
      </c>
      <c r="H95" s="358"/>
    </row>
    <row r="96" spans="1:9" s="127" customFormat="1" ht="4.5" customHeight="1" thickBot="1" x14ac:dyDescent="0.25">
      <c r="A96" s="355"/>
      <c r="B96" s="356"/>
      <c r="C96" s="356"/>
      <c r="D96" s="356"/>
      <c r="E96" s="356"/>
      <c r="F96" s="356"/>
      <c r="G96" s="356"/>
      <c r="H96" s="360"/>
    </row>
    <row r="97" spans="1:8" s="127" customFormat="1" x14ac:dyDescent="0.2">
      <c r="A97" s="341"/>
    </row>
    <row r="98" spans="1:8" hidden="1" x14ac:dyDescent="0.2">
      <c r="A98" s="341" t="s">
        <v>167</v>
      </c>
      <c r="B98" s="342" t="e">
        <f>('Page 2-Staffing Plan'!B44)/('Page 2-Staffing Plan'!B44+'Page 2-Staffing Plan'!B45)</f>
        <v>#DIV/0!</v>
      </c>
      <c r="C98" s="342" t="e">
        <f>('Page 2-Staffing Plan'!C44)/('Page 2-Staffing Plan'!C44+'Page 2-Staffing Plan'!C45)</f>
        <v>#DIV/0!</v>
      </c>
      <c r="D98" s="342" t="e">
        <f>('Page 2-Staffing Plan'!D44)/('Page 2-Staffing Plan'!D44+'Page 2-Staffing Plan'!D45)</f>
        <v>#DIV/0!</v>
      </c>
      <c r="E98" s="342" t="e">
        <f>('Page 2-Staffing Plan'!E44)/('Page 2-Staffing Plan'!E44+'Page 2-Staffing Plan'!E45)</f>
        <v>#DIV/0!</v>
      </c>
      <c r="F98" s="342" t="e">
        <f>('Page 2-Staffing Plan'!F44)/('Page 2-Staffing Plan'!F44+'Page 2-Staffing Plan'!F45)</f>
        <v>#DIV/0!</v>
      </c>
      <c r="G98" s="342" t="e">
        <f>('Page 2-Staffing Plan'!G44)/('Page 2-Staffing Plan'!G44+'Page 2-Staffing Plan'!G45)</f>
        <v>#DIV/0!</v>
      </c>
      <c r="H98" s="127"/>
    </row>
    <row r="99" spans="1:8" hidden="1" x14ac:dyDescent="0.2">
      <c r="A99" s="341"/>
      <c r="B99" s="342" t="e">
        <f>('Page 2-Staffing Plan'!B45)/('Page 2-Staffing Plan'!B44+'Page 2-Staffing Plan'!B45)</f>
        <v>#DIV/0!</v>
      </c>
      <c r="C99" s="342" t="e">
        <f>('Page 2-Staffing Plan'!C45)/('Page 2-Staffing Plan'!C44+'Page 2-Staffing Plan'!C45)</f>
        <v>#DIV/0!</v>
      </c>
      <c r="D99" s="342" t="e">
        <f>('Page 2-Staffing Plan'!D45)/('Page 2-Staffing Plan'!D44+'Page 2-Staffing Plan'!D45)</f>
        <v>#DIV/0!</v>
      </c>
      <c r="E99" s="342" t="e">
        <f>('Page 2-Staffing Plan'!E45)/('Page 2-Staffing Plan'!E44+'Page 2-Staffing Plan'!E45)</f>
        <v>#DIV/0!</v>
      </c>
      <c r="F99" s="342" t="e">
        <f>('Page 2-Staffing Plan'!F45)/('Page 2-Staffing Plan'!F44+'Page 2-Staffing Plan'!F45)</f>
        <v>#DIV/0!</v>
      </c>
      <c r="G99" s="342" t="e">
        <f>('Page 2-Staffing Plan'!G45)/('Page 2-Staffing Plan'!G44+'Page 2-Staffing Plan'!G45)</f>
        <v>#DIV/0!</v>
      </c>
      <c r="H99" s="127"/>
    </row>
    <row r="100" spans="1:8" hidden="1" x14ac:dyDescent="0.2">
      <c r="A100" s="341" t="s">
        <v>168</v>
      </c>
      <c r="B100" s="343" t="e">
        <f t="shared" ref="B100:G100" si="5">B73-(B91+B94)</f>
        <v>#DIV/0!</v>
      </c>
      <c r="C100" s="343" t="e">
        <f t="shared" si="5"/>
        <v>#DIV/0!</v>
      </c>
      <c r="D100" s="343" t="e">
        <f t="shared" si="5"/>
        <v>#DIV/0!</v>
      </c>
      <c r="E100" s="343" t="e">
        <f t="shared" si="5"/>
        <v>#DIV/0!</v>
      </c>
      <c r="F100" s="343" t="e">
        <f t="shared" si="5"/>
        <v>#DIV/0!</v>
      </c>
      <c r="G100" s="343" t="e">
        <f t="shared" si="5"/>
        <v>#DIV/0!</v>
      </c>
      <c r="H100" s="127"/>
    </row>
    <row r="101" spans="1:8" hidden="1" x14ac:dyDescent="0.2">
      <c r="A101" s="341"/>
      <c r="B101" s="343"/>
      <c r="C101" s="343"/>
      <c r="D101" s="343"/>
      <c r="E101" s="343"/>
      <c r="F101" s="343"/>
      <c r="G101" s="343"/>
      <c r="H101" s="127"/>
    </row>
    <row r="102" spans="1:8" x14ac:dyDescent="0.2">
      <c r="A102" s="128" t="s">
        <v>173</v>
      </c>
      <c r="B102" s="344">
        <f t="shared" ref="B102:G102" si="6">SUM(B47:B50)+B66</f>
        <v>0</v>
      </c>
      <c r="C102" s="344">
        <f t="shared" si="6"/>
        <v>0</v>
      </c>
      <c r="D102" s="344">
        <f t="shared" si="6"/>
        <v>0</v>
      </c>
      <c r="E102" s="344">
        <f t="shared" si="6"/>
        <v>0</v>
      </c>
      <c r="F102" s="344">
        <f t="shared" si="6"/>
        <v>0</v>
      </c>
      <c r="G102" s="344">
        <f t="shared" si="6"/>
        <v>0</v>
      </c>
      <c r="H102" s="127"/>
    </row>
    <row r="103" spans="1:8" s="283" customFormat="1" x14ac:dyDescent="0.2">
      <c r="A103" s="345" t="s">
        <v>174</v>
      </c>
      <c r="B103" s="346" t="e">
        <f t="shared" ref="B103:G103" si="7">B102/B73</f>
        <v>#DIV/0!</v>
      </c>
      <c r="C103" s="346" t="e">
        <f t="shared" si="7"/>
        <v>#DIV/0!</v>
      </c>
      <c r="D103" s="346" t="e">
        <f t="shared" si="7"/>
        <v>#DIV/0!</v>
      </c>
      <c r="E103" s="346" t="e">
        <f t="shared" si="7"/>
        <v>#DIV/0!</v>
      </c>
      <c r="F103" s="346" t="e">
        <f t="shared" si="7"/>
        <v>#DIV/0!</v>
      </c>
      <c r="G103" s="346" t="e">
        <f t="shared" si="7"/>
        <v>#DIV/0!</v>
      </c>
      <c r="H103" s="347"/>
    </row>
    <row r="104" spans="1:8" x14ac:dyDescent="0.2">
      <c r="A104" s="128"/>
      <c r="B104" s="127"/>
      <c r="C104" s="127"/>
      <c r="D104" s="127"/>
      <c r="E104" s="127"/>
      <c r="F104" s="127"/>
      <c r="G104" s="127"/>
      <c r="H104" s="127"/>
    </row>
  </sheetData>
  <sheetProtection password="DF6E" sheet="1"/>
  <phoneticPr fontId="2" type="noConversion"/>
  <printOptions horizontalCentered="1"/>
  <pageMargins left="0.17" right="0.17" top="0.45" bottom="0.79" header="0.25" footer="0.31"/>
  <pageSetup orientation="portrait" verticalDpi="1200" r:id="rId1"/>
  <headerFooter alignWithMargins="0"/>
  <cellWatches>
    <cellWatch r="A1"/>
  </cellWatch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47"/>
  <sheetViews>
    <sheetView zoomScale="80" zoomScaleNormal="80" workbookViewId="0">
      <selection activeCell="P60" sqref="P60"/>
    </sheetView>
  </sheetViews>
  <sheetFormatPr defaultColWidth="11.42578125" defaultRowHeight="12.75" x14ac:dyDescent="0.2"/>
  <cols>
    <col min="1" max="1" width="34" style="1" customWidth="1"/>
    <col min="2" max="7" width="13.140625" style="2" customWidth="1"/>
    <col min="8" max="8" width="2.42578125" style="2" customWidth="1"/>
    <col min="9" max="16384" width="11.42578125" style="2"/>
  </cols>
  <sheetData>
    <row r="1" spans="1:8" ht="18.75" x14ac:dyDescent="0.3">
      <c r="A1" s="23" t="str">
        <f>'Page 3-Assumptions'!A1</f>
        <v>CSI CHARTER SCHOOL</v>
      </c>
      <c r="B1" s="22"/>
      <c r="C1" s="22"/>
      <c r="D1" s="22"/>
      <c r="E1" s="22"/>
      <c r="F1" s="22"/>
      <c r="G1" s="22"/>
      <c r="H1" s="19"/>
    </row>
    <row r="2" spans="1:8" ht="18.75" x14ac:dyDescent="0.3">
      <c r="A2" s="34" t="s">
        <v>86</v>
      </c>
      <c r="B2" s="18"/>
      <c r="C2" s="18"/>
      <c r="D2" s="18"/>
      <c r="E2" s="18"/>
      <c r="F2" s="18"/>
      <c r="G2" s="18"/>
      <c r="H2" s="20"/>
    </row>
    <row r="3" spans="1:8" s="3" customFormat="1" ht="22.5" customHeight="1" x14ac:dyDescent="0.2">
      <c r="A3" s="25"/>
      <c r="B3" s="5" t="s">
        <v>50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60</v>
      </c>
      <c r="H3" s="24"/>
    </row>
    <row r="4" spans="1:8" s="3" customFormat="1" x14ac:dyDescent="0.2">
      <c r="A4" s="26" t="s">
        <v>89</v>
      </c>
      <c r="B4" s="14">
        <v>0</v>
      </c>
      <c r="C4" s="14">
        <f>'Page 5-Year 1'!E5</f>
        <v>0</v>
      </c>
      <c r="D4" s="14">
        <f>'Page 6-Year 2'!E5</f>
        <v>0</v>
      </c>
      <c r="E4" s="14">
        <f>'Page 7-Year 3'!E5</f>
        <v>0</v>
      </c>
      <c r="F4" s="14">
        <f>'Page 8-Year 4'!E5</f>
        <v>0</v>
      </c>
      <c r="G4" s="14">
        <f>'Page 9-Year 5'!E5</f>
        <v>0</v>
      </c>
      <c r="H4" s="24"/>
    </row>
    <row r="5" spans="1:8" s="3" customFormat="1" x14ac:dyDescent="0.2">
      <c r="A5" s="26" t="s">
        <v>59</v>
      </c>
      <c r="B5" s="14" t="str">
        <f>'Page 4-Year 0'!E6</f>
        <v>N/A</v>
      </c>
      <c r="C5" s="14">
        <f>'Page 5-Year 1'!E6</f>
        <v>0</v>
      </c>
      <c r="D5" s="14">
        <f>'Page 6-Year 2'!E6</f>
        <v>0</v>
      </c>
      <c r="E5" s="14">
        <f>'Page 7-Year 3'!E6</f>
        <v>0</v>
      </c>
      <c r="F5" s="14">
        <f>'Page 8-Year 4'!E6</f>
        <v>0</v>
      </c>
      <c r="G5" s="14">
        <f>'Page 9-Year 5'!E6</f>
        <v>0</v>
      </c>
      <c r="H5" s="24"/>
    </row>
    <row r="6" spans="1:8" s="3" customFormat="1" ht="13.5" customHeight="1" x14ac:dyDescent="0.2">
      <c r="A6" s="25" t="s">
        <v>37</v>
      </c>
      <c r="B6" s="27"/>
      <c r="C6" s="27"/>
      <c r="D6" s="27"/>
      <c r="E6" s="27"/>
      <c r="F6" s="27"/>
      <c r="G6" s="27"/>
      <c r="H6" s="24"/>
    </row>
    <row r="7" spans="1:8" x14ac:dyDescent="0.2">
      <c r="A7" s="35" t="s">
        <v>61</v>
      </c>
      <c r="B7" s="36">
        <f>'Page 10-6 yr Budget-detail'!B26</f>
        <v>0</v>
      </c>
      <c r="C7" s="36">
        <f>'Page 10-6 yr Budget-detail'!C26</f>
        <v>0</v>
      </c>
      <c r="D7" s="36">
        <f>'Page 10-6 yr Budget-detail'!D26</f>
        <v>0</v>
      </c>
      <c r="E7" s="36">
        <f>'Page 10-6 yr Budget-detail'!E26</f>
        <v>0</v>
      </c>
      <c r="F7" s="36">
        <f>'Page 10-6 yr Budget-detail'!F26</f>
        <v>0</v>
      </c>
      <c r="G7" s="36">
        <f>'Page 10-6 yr Budget-detail'!G26</f>
        <v>0</v>
      </c>
      <c r="H7" s="20"/>
    </row>
    <row r="8" spans="1:8" x14ac:dyDescent="0.2">
      <c r="A8" s="35" t="s">
        <v>172</v>
      </c>
      <c r="B8" s="32">
        <f>'Page 10-6 yr Budget-detail'!B27</f>
        <v>0</v>
      </c>
      <c r="C8" s="32">
        <f>'Page 10-6 yr Budget-detail'!C27</f>
        <v>0</v>
      </c>
      <c r="D8" s="32">
        <f>'Page 10-6 yr Budget-detail'!D27</f>
        <v>0</v>
      </c>
      <c r="E8" s="32">
        <f>'Page 10-6 yr Budget-detail'!E27</f>
        <v>0</v>
      </c>
      <c r="F8" s="32">
        <f>'Page 10-6 yr Budget-detail'!F27</f>
        <v>0</v>
      </c>
      <c r="G8" s="32">
        <f>'Page 10-6 yr Budget-detail'!G27</f>
        <v>0</v>
      </c>
      <c r="H8" s="20"/>
    </row>
    <row r="9" spans="1:8" x14ac:dyDescent="0.2">
      <c r="A9" s="35" t="s">
        <v>219</v>
      </c>
      <c r="B9" s="32">
        <f>'Page 10-6 yr Budget-detail'!B9+'Page 10-6 yr Budget-detail'!B10</f>
        <v>0</v>
      </c>
      <c r="C9" s="32">
        <f>'Page 10-6 yr Budget-detail'!C9+'Page 10-6 yr Budget-detail'!C10</f>
        <v>0</v>
      </c>
      <c r="D9" s="32">
        <f>'Page 10-6 yr Budget-detail'!D9+'Page 10-6 yr Budget-detail'!D10</f>
        <v>0</v>
      </c>
      <c r="E9" s="32">
        <f>'Page 10-6 yr Budget-detail'!E9+'Page 10-6 yr Budget-detail'!E10</f>
        <v>0</v>
      </c>
      <c r="F9" s="32">
        <f>'Page 10-6 yr Budget-detail'!F9+'Page 10-6 yr Budget-detail'!F10</f>
        <v>0</v>
      </c>
      <c r="G9" s="32">
        <f>'Page 10-6 yr Budget-detail'!G9+'Page 10-6 yr Budget-detail'!G10</f>
        <v>0</v>
      </c>
      <c r="H9" s="20"/>
    </row>
    <row r="10" spans="1:8" x14ac:dyDescent="0.2">
      <c r="A10" s="35" t="s">
        <v>62</v>
      </c>
      <c r="B10" s="29">
        <f>SUM('Page 10-6 yr Budget-detail'!B16:B20)</f>
        <v>0</v>
      </c>
      <c r="C10" s="29">
        <f>SUM('Page 10-6 yr Budget-detail'!C16:C20)</f>
        <v>0</v>
      </c>
      <c r="D10" s="29">
        <f>SUM('Page 10-6 yr Budget-detail'!D16:D20)</f>
        <v>0</v>
      </c>
      <c r="E10" s="29">
        <f>SUM('Page 10-6 yr Budget-detail'!E16:E20)</f>
        <v>0</v>
      </c>
      <c r="F10" s="29">
        <f>SUM('Page 10-6 yr Budget-detail'!F16:F20)</f>
        <v>0</v>
      </c>
      <c r="G10" s="29">
        <f>SUM('Page 10-6 yr Budget-detail'!G16:G20)</f>
        <v>0</v>
      </c>
      <c r="H10" s="20"/>
    </row>
    <row r="11" spans="1:8" x14ac:dyDescent="0.2">
      <c r="A11" s="35" t="s">
        <v>87</v>
      </c>
      <c r="B11" s="32">
        <f>SUM('Page 10-6 yr Budget-detail'!B21:B25)</f>
        <v>0</v>
      </c>
      <c r="C11" s="32">
        <f>SUM('Page 10-6 yr Budget-detail'!C21:C25)</f>
        <v>0</v>
      </c>
      <c r="D11" s="32">
        <f>SUM('Page 10-6 yr Budget-detail'!D21:D25)</f>
        <v>0</v>
      </c>
      <c r="E11" s="32">
        <f>SUM('Page 10-6 yr Budget-detail'!E21:E25)</f>
        <v>0</v>
      </c>
      <c r="F11" s="32">
        <f>SUM('Page 10-6 yr Budget-detail'!F21:F25)</f>
        <v>0</v>
      </c>
      <c r="G11" s="32">
        <f>SUM('Page 10-6 yr Budget-detail'!G21:G25)</f>
        <v>0</v>
      </c>
      <c r="H11" s="20"/>
    </row>
    <row r="12" spans="1:8" x14ac:dyDescent="0.2">
      <c r="A12" s="35" t="s">
        <v>63</v>
      </c>
      <c r="B12" s="32">
        <f>'Page 10-6 yr Budget-detail'!B8+'Page 10-6 yr Budget-detail'!B15</f>
        <v>0</v>
      </c>
      <c r="C12" s="32">
        <f>'Page 10-6 yr Budget-detail'!C8+'Page 10-6 yr Budget-detail'!C15</f>
        <v>0</v>
      </c>
      <c r="D12" s="32">
        <f>'Page 10-6 yr Budget-detail'!D8+'Page 10-6 yr Budget-detail'!D15</f>
        <v>0</v>
      </c>
      <c r="E12" s="32">
        <f>'Page 10-6 yr Budget-detail'!E8+'Page 10-6 yr Budget-detail'!E15</f>
        <v>0</v>
      </c>
      <c r="F12" s="32">
        <f>'Page 10-6 yr Budget-detail'!F8+'Page 10-6 yr Budget-detail'!F15</f>
        <v>0</v>
      </c>
      <c r="G12" s="32">
        <f>'Page 10-6 yr Budget-detail'!G8+'Page 10-6 yr Budget-detail'!G15</f>
        <v>0</v>
      </c>
      <c r="H12" s="20"/>
    </row>
    <row r="13" spans="1:8" x14ac:dyDescent="0.2">
      <c r="A13" s="35" t="s">
        <v>64</v>
      </c>
      <c r="B13" s="29">
        <f>'Page 10-6 yr Budget-detail'!B11</f>
        <v>0</v>
      </c>
      <c r="C13" s="29">
        <f>'Page 10-6 yr Budget-detail'!C11</f>
        <v>0</v>
      </c>
      <c r="D13" s="29">
        <f>'Page 10-6 yr Budget-detail'!D11</f>
        <v>0</v>
      </c>
      <c r="E13" s="29">
        <f>'Page 10-6 yr Budget-detail'!E11</f>
        <v>0</v>
      </c>
      <c r="F13" s="29">
        <f>'Page 10-6 yr Budget-detail'!F11</f>
        <v>0</v>
      </c>
      <c r="G13" s="29">
        <f>'Page 10-6 yr Budget-detail'!G11</f>
        <v>0</v>
      </c>
      <c r="H13" s="20"/>
    </row>
    <row r="14" spans="1:8" ht="13.5" thickBot="1" x14ac:dyDescent="0.25">
      <c r="A14" s="35" t="s">
        <v>65</v>
      </c>
      <c r="B14" s="30">
        <f>'Page 10-6 yr Budget-detail'!B12+'Page 10-6 yr Budget-detail'!B13+'Page 10-6 yr Budget-detail'!B14</f>
        <v>0</v>
      </c>
      <c r="C14" s="30">
        <f>'Page 10-6 yr Budget-detail'!C12+'Page 10-6 yr Budget-detail'!C13+'Page 10-6 yr Budget-detail'!C14</f>
        <v>0</v>
      </c>
      <c r="D14" s="30">
        <f>'Page 10-6 yr Budget-detail'!D12+'Page 10-6 yr Budget-detail'!D13+'Page 10-6 yr Budget-detail'!D14</f>
        <v>0</v>
      </c>
      <c r="E14" s="30">
        <f>'Page 10-6 yr Budget-detail'!E12+'Page 10-6 yr Budget-detail'!E13+'Page 10-6 yr Budget-detail'!E14</f>
        <v>0</v>
      </c>
      <c r="F14" s="30">
        <f>'Page 10-6 yr Budget-detail'!F12+'Page 10-6 yr Budget-detail'!F13+'Page 10-6 yr Budget-detail'!F14</f>
        <v>0</v>
      </c>
      <c r="G14" s="30">
        <f>'Page 10-6 yr Budget-detail'!G12+'Page 10-6 yr Budget-detail'!G13+'Page 10-6 yr Budget-detail'!G14</f>
        <v>0</v>
      </c>
      <c r="H14" s="20"/>
    </row>
    <row r="15" spans="1:8" x14ac:dyDescent="0.2">
      <c r="A15" s="330" t="s">
        <v>38</v>
      </c>
      <c r="B15" s="36">
        <f t="shared" ref="B15:G15" si="0">SUM(B7:B14)</f>
        <v>0</v>
      </c>
      <c r="C15" s="28">
        <f t="shared" si="0"/>
        <v>0</v>
      </c>
      <c r="D15" s="28">
        <f t="shared" si="0"/>
        <v>0</v>
      </c>
      <c r="E15" s="28">
        <f t="shared" si="0"/>
        <v>0</v>
      </c>
      <c r="F15" s="28">
        <f t="shared" si="0"/>
        <v>0</v>
      </c>
      <c r="G15" s="28">
        <f t="shared" si="0"/>
        <v>0</v>
      </c>
      <c r="H15" s="20"/>
    </row>
    <row r="16" spans="1:8" ht="6" customHeight="1" x14ac:dyDescent="0.2">
      <c r="A16" s="331"/>
      <c r="B16" s="32"/>
      <c r="C16" s="29"/>
      <c r="D16" s="29"/>
      <c r="E16" s="29"/>
      <c r="F16" s="29"/>
      <c r="G16" s="29"/>
      <c r="H16" s="20"/>
    </row>
    <row r="17" spans="1:8" x14ac:dyDescent="0.2">
      <c r="A17" s="330" t="s">
        <v>39</v>
      </c>
      <c r="B17" s="32"/>
      <c r="C17" s="29"/>
      <c r="D17" s="29"/>
      <c r="E17" s="29"/>
      <c r="F17" s="29"/>
      <c r="G17" s="29"/>
      <c r="H17" s="20"/>
    </row>
    <row r="18" spans="1:8" x14ac:dyDescent="0.2">
      <c r="A18" s="35" t="s">
        <v>66</v>
      </c>
      <c r="B18" s="32">
        <f>SUM('Page 10-6 yr Budget-detail'!B31:B38)</f>
        <v>0</v>
      </c>
      <c r="C18" s="32">
        <f>SUM('Page 10-6 yr Budget-detail'!C31:C38)</f>
        <v>0</v>
      </c>
      <c r="D18" s="32">
        <f>SUM('Page 10-6 yr Budget-detail'!D31:D38)</f>
        <v>0</v>
      </c>
      <c r="E18" s="32">
        <f>SUM('Page 10-6 yr Budget-detail'!E31:E38)</f>
        <v>0</v>
      </c>
      <c r="F18" s="32">
        <f>SUM('Page 10-6 yr Budget-detail'!F31:F38)</f>
        <v>0</v>
      </c>
      <c r="G18" s="32">
        <f>SUM('Page 10-6 yr Budget-detail'!G31:G38)</f>
        <v>0</v>
      </c>
      <c r="H18" s="20"/>
    </row>
    <row r="19" spans="1:8" x14ac:dyDescent="0.2">
      <c r="A19" s="35" t="s">
        <v>210</v>
      </c>
      <c r="B19" s="32">
        <f>SUM('Page 10-6 yr Budget-detail'!B59:B60)</f>
        <v>0</v>
      </c>
      <c r="C19" s="32">
        <f>SUM('Page 10-6 yr Budget-detail'!C59:C60)</f>
        <v>0</v>
      </c>
      <c r="D19" s="32">
        <f>SUM('Page 10-6 yr Budget-detail'!D59:D60)</f>
        <v>0</v>
      </c>
      <c r="E19" s="32">
        <f>SUM('Page 10-6 yr Budget-detail'!E59:E60)</f>
        <v>0</v>
      </c>
      <c r="F19" s="32">
        <f>SUM('Page 10-6 yr Budget-detail'!F59:F60)</f>
        <v>0</v>
      </c>
      <c r="G19" s="32">
        <f>SUM('Page 10-6 yr Budget-detail'!G59:G60)</f>
        <v>0</v>
      </c>
      <c r="H19" s="20"/>
    </row>
    <row r="20" spans="1:8" x14ac:dyDescent="0.2">
      <c r="A20" s="37" t="s">
        <v>67</v>
      </c>
      <c r="B20" s="32">
        <f>SUM('Page 10-6 yr Budget-detail'!B39:B46)+'Page 10-6 yr Budget-detail'!B51+SUM('Page 10-6 yr Budget-detail'!B52:B58)</f>
        <v>0</v>
      </c>
      <c r="C20" s="32">
        <f>SUM('Page 10-6 yr Budget-detail'!C39:C46)+'Page 10-6 yr Budget-detail'!C51+SUM('Page 10-6 yr Budget-detail'!C52:C58)</f>
        <v>0</v>
      </c>
      <c r="D20" s="32">
        <f>SUM('Page 10-6 yr Budget-detail'!D39:D46)+'Page 10-6 yr Budget-detail'!D51+SUM('Page 10-6 yr Budget-detail'!D52:D58)</f>
        <v>0</v>
      </c>
      <c r="E20" s="32">
        <f>SUM('Page 10-6 yr Budget-detail'!E39:E46)+'Page 10-6 yr Budget-detail'!E51+SUM('Page 10-6 yr Budget-detail'!E52:E58)</f>
        <v>0</v>
      </c>
      <c r="F20" s="32">
        <f>SUM('Page 10-6 yr Budget-detail'!F39:F46)+'Page 10-6 yr Budget-detail'!F51+SUM('Page 10-6 yr Budget-detail'!F52:F58)</f>
        <v>0</v>
      </c>
      <c r="G20" s="32">
        <f>SUM('Page 10-6 yr Budget-detail'!G39:G46)+'Page 10-6 yr Budget-detail'!G51+SUM('Page 10-6 yr Budget-detail'!G52:G58)</f>
        <v>0</v>
      </c>
      <c r="H20" s="20"/>
    </row>
    <row r="21" spans="1:8" x14ac:dyDescent="0.2">
      <c r="A21" s="37" t="s">
        <v>68</v>
      </c>
      <c r="B21" s="32">
        <f>SUM('Page 10-6 yr Budget-detail'!B47:B50)+'Page 10-6 yr Budget-detail'!B66-B22</f>
        <v>0</v>
      </c>
      <c r="C21" s="32">
        <f>SUM('Page 10-6 yr Budget-detail'!C47:C50)+'Page 10-6 yr Budget-detail'!C66-C22</f>
        <v>0</v>
      </c>
      <c r="D21" s="32">
        <f>SUM('Page 10-6 yr Budget-detail'!D47:D50)+'Page 10-6 yr Budget-detail'!D66-D22</f>
        <v>0</v>
      </c>
      <c r="E21" s="32">
        <f>SUM('Page 10-6 yr Budget-detail'!E47:E50)+'Page 10-6 yr Budget-detail'!E66-E22</f>
        <v>0</v>
      </c>
      <c r="F21" s="32">
        <f>SUM('Page 10-6 yr Budget-detail'!F47:F50)+'Page 10-6 yr Budget-detail'!F66-F22</f>
        <v>0</v>
      </c>
      <c r="G21" s="32">
        <f>SUM('Page 10-6 yr Budget-detail'!G47:G50)+'Page 10-6 yr Budget-detail'!G66-G22</f>
        <v>0</v>
      </c>
      <c r="H21" s="20"/>
    </row>
    <row r="22" spans="1:8" x14ac:dyDescent="0.2">
      <c r="A22" s="35" t="s">
        <v>69</v>
      </c>
      <c r="B22" s="32">
        <f>'Page 10-6 yr Budget-detail'!B50</f>
        <v>0</v>
      </c>
      <c r="C22" s="32">
        <f>'Page 10-6 yr Budget-detail'!C50</f>
        <v>0</v>
      </c>
      <c r="D22" s="32">
        <f>'Page 10-6 yr Budget-detail'!D50</f>
        <v>0</v>
      </c>
      <c r="E22" s="32">
        <f>'Page 10-6 yr Budget-detail'!E50</f>
        <v>0</v>
      </c>
      <c r="F22" s="32">
        <f>'Page 10-6 yr Budget-detail'!F50</f>
        <v>0</v>
      </c>
      <c r="G22" s="32">
        <f>'Page 10-6 yr Budget-detail'!G50</f>
        <v>0</v>
      </c>
      <c r="H22" s="20"/>
    </row>
    <row r="23" spans="1:8" x14ac:dyDescent="0.2">
      <c r="A23" s="37" t="s">
        <v>88</v>
      </c>
      <c r="B23" s="32">
        <f>'Page 10-6 yr Budget-detail'!B71</f>
        <v>0</v>
      </c>
      <c r="C23" s="32">
        <f>'Page 10-6 yr Budget-detail'!C71</f>
        <v>0</v>
      </c>
      <c r="D23" s="32">
        <f>'Page 10-6 yr Budget-detail'!D71</f>
        <v>0</v>
      </c>
      <c r="E23" s="32">
        <f>'Page 10-6 yr Budget-detail'!E71</f>
        <v>0</v>
      </c>
      <c r="F23" s="32">
        <f>'Page 10-6 yr Budget-detail'!F71</f>
        <v>0</v>
      </c>
      <c r="G23" s="32">
        <f>'Page 10-6 yr Budget-detail'!G71</f>
        <v>0</v>
      </c>
      <c r="H23" s="20"/>
    </row>
    <row r="24" spans="1:8" x14ac:dyDescent="0.2">
      <c r="A24" s="35" t="s">
        <v>70</v>
      </c>
      <c r="B24" s="32">
        <f>SUM('Page 10-6 yr Budget-detail'!B61:B63)</f>
        <v>0</v>
      </c>
      <c r="C24" s="32">
        <f>SUM('Page 10-6 yr Budget-detail'!C61:C63)</f>
        <v>0</v>
      </c>
      <c r="D24" s="32">
        <f>SUM('Page 10-6 yr Budget-detail'!D61:D63)</f>
        <v>0</v>
      </c>
      <c r="E24" s="32">
        <f>SUM('Page 10-6 yr Budget-detail'!E61:E63)</f>
        <v>0</v>
      </c>
      <c r="F24" s="32">
        <f>SUM('Page 10-6 yr Budget-detail'!F61:F63)</f>
        <v>0</v>
      </c>
      <c r="G24" s="32">
        <f>SUM('Page 10-6 yr Budget-detail'!G61:G63)</f>
        <v>0</v>
      </c>
      <c r="H24" s="20"/>
    </row>
    <row r="25" spans="1:8" x14ac:dyDescent="0.2">
      <c r="A25" s="35" t="s">
        <v>71</v>
      </c>
      <c r="B25" s="32">
        <f>SUM('Page 10-6 yr Budget-detail'!B64:B65)</f>
        <v>0</v>
      </c>
      <c r="C25" s="32">
        <f>SUM('Page 10-6 yr Budget-detail'!C64:C65)</f>
        <v>0</v>
      </c>
      <c r="D25" s="32">
        <f>SUM('Page 10-6 yr Budget-detail'!D64:D65)</f>
        <v>0</v>
      </c>
      <c r="E25" s="32">
        <f>SUM('Page 10-6 yr Budget-detail'!E64:E65)</f>
        <v>0</v>
      </c>
      <c r="F25" s="32">
        <f>SUM('Page 10-6 yr Budget-detail'!F64:F65)</f>
        <v>0</v>
      </c>
      <c r="G25" s="32">
        <f>SUM('Page 10-6 yr Budget-detail'!G64:G65)</f>
        <v>0</v>
      </c>
      <c r="H25" s="20"/>
    </row>
    <row r="26" spans="1:8" x14ac:dyDescent="0.2">
      <c r="A26" s="35" t="s">
        <v>72</v>
      </c>
      <c r="B26" s="32">
        <f>SUM('Page 10-6 yr Budget-detail'!B68)</f>
        <v>0</v>
      </c>
      <c r="C26" s="32">
        <f>SUM('Page 10-6 yr Budget-detail'!C68)</f>
        <v>0</v>
      </c>
      <c r="D26" s="32">
        <f>SUM('Page 10-6 yr Budget-detail'!D68)</f>
        <v>0</v>
      </c>
      <c r="E26" s="32">
        <f>SUM('Page 10-6 yr Budget-detail'!E68)</f>
        <v>0</v>
      </c>
      <c r="F26" s="32">
        <f>SUM('Page 10-6 yr Budget-detail'!F68)</f>
        <v>0</v>
      </c>
      <c r="G26" s="32">
        <f>SUM('Page 10-6 yr Budget-detail'!G68)</f>
        <v>0</v>
      </c>
      <c r="H26" s="20"/>
    </row>
    <row r="27" spans="1:8" x14ac:dyDescent="0.2">
      <c r="A27" s="35" t="s">
        <v>73</v>
      </c>
      <c r="B27" s="32">
        <f>'Page 10-6 yr Budget-detail'!B52</f>
        <v>0</v>
      </c>
      <c r="C27" s="32">
        <f>'Page 10-6 yr Budget-detail'!C52</f>
        <v>0</v>
      </c>
      <c r="D27" s="32">
        <f>'Page 10-6 yr Budget-detail'!D52</f>
        <v>0</v>
      </c>
      <c r="E27" s="32">
        <f>'Page 10-6 yr Budget-detail'!E52</f>
        <v>0</v>
      </c>
      <c r="F27" s="32">
        <f>'Page 10-6 yr Budget-detail'!F52</f>
        <v>0</v>
      </c>
      <c r="G27" s="32">
        <f>'Page 10-6 yr Budget-detail'!G52</f>
        <v>0</v>
      </c>
      <c r="H27" s="20"/>
    </row>
    <row r="28" spans="1:8" x14ac:dyDescent="0.2">
      <c r="A28" s="35" t="s">
        <v>74</v>
      </c>
      <c r="B28" s="32">
        <f>'Page 10-6 yr Budget-detail'!B70</f>
        <v>0</v>
      </c>
      <c r="C28" s="32">
        <f>'Page 10-6 yr Budget-detail'!C70</f>
        <v>0</v>
      </c>
      <c r="D28" s="32">
        <f>'Page 10-6 yr Budget-detail'!D70</f>
        <v>0</v>
      </c>
      <c r="E28" s="32">
        <f>'Page 10-6 yr Budget-detail'!E70</f>
        <v>0</v>
      </c>
      <c r="F28" s="32">
        <f>'Page 10-6 yr Budget-detail'!F70</f>
        <v>0</v>
      </c>
      <c r="G28" s="32">
        <f>'Page 10-6 yr Budget-detail'!G70</f>
        <v>0</v>
      </c>
      <c r="H28" s="20"/>
    </row>
    <row r="29" spans="1:8" ht="13.5" thickBot="1" x14ac:dyDescent="0.25">
      <c r="A29" s="35" t="s">
        <v>75</v>
      </c>
      <c r="B29" s="32">
        <f>'Page 10-6 yr Budget-detail'!B69+'Page 10-6 yr Budget-detail'!B72</f>
        <v>0</v>
      </c>
      <c r="C29" s="32">
        <f>'Page 10-6 yr Budget-detail'!C69+'Page 10-6 yr Budget-detail'!C72</f>
        <v>0</v>
      </c>
      <c r="D29" s="32">
        <f>'Page 10-6 yr Budget-detail'!D69+'Page 10-6 yr Budget-detail'!D72</f>
        <v>0</v>
      </c>
      <c r="E29" s="32">
        <f>'Page 10-6 yr Budget-detail'!E69+'Page 10-6 yr Budget-detail'!E72</f>
        <v>0</v>
      </c>
      <c r="F29" s="32">
        <f>'Page 10-6 yr Budget-detail'!F69+'Page 10-6 yr Budget-detail'!F72</f>
        <v>0</v>
      </c>
      <c r="G29" s="32">
        <f>'Page 10-6 yr Budget-detail'!G69+'Page 10-6 yr Budget-detail'!G72</f>
        <v>0</v>
      </c>
      <c r="H29" s="20"/>
    </row>
    <row r="30" spans="1:8" ht="13.5" thickBot="1" x14ac:dyDescent="0.25">
      <c r="A30" s="40" t="s">
        <v>40</v>
      </c>
      <c r="B30" s="38">
        <f t="shared" ref="B30:G30" si="1">SUM(B18:B29)</f>
        <v>0</v>
      </c>
      <c r="C30" s="31">
        <f t="shared" si="1"/>
        <v>0</v>
      </c>
      <c r="D30" s="31">
        <f t="shared" si="1"/>
        <v>0</v>
      </c>
      <c r="E30" s="31">
        <f t="shared" si="1"/>
        <v>0</v>
      </c>
      <c r="F30" s="31">
        <f t="shared" si="1"/>
        <v>0</v>
      </c>
      <c r="G30" s="31">
        <f t="shared" si="1"/>
        <v>0</v>
      </c>
      <c r="H30" s="20"/>
    </row>
    <row r="31" spans="1:8" ht="13.5" customHeight="1" x14ac:dyDescent="0.2">
      <c r="A31" s="40" t="s">
        <v>82</v>
      </c>
      <c r="B31" s="32">
        <f t="shared" ref="B31:G31" si="2">B15-B30</f>
        <v>0</v>
      </c>
      <c r="C31" s="29">
        <f t="shared" si="2"/>
        <v>0</v>
      </c>
      <c r="D31" s="29">
        <f t="shared" si="2"/>
        <v>0</v>
      </c>
      <c r="E31" s="29">
        <f t="shared" si="2"/>
        <v>0</v>
      </c>
      <c r="F31" s="29">
        <f t="shared" si="2"/>
        <v>0</v>
      </c>
      <c r="G31" s="29">
        <f t="shared" si="2"/>
        <v>0</v>
      </c>
      <c r="H31" s="20"/>
    </row>
    <row r="32" spans="1:8" ht="6.75" customHeight="1" x14ac:dyDescent="0.2">
      <c r="A32" s="39"/>
      <c r="B32" s="32"/>
      <c r="C32" s="29"/>
      <c r="D32" s="29"/>
      <c r="E32" s="29"/>
      <c r="F32" s="29"/>
      <c r="G32" s="29"/>
      <c r="H32" s="20"/>
    </row>
    <row r="33" spans="1:8" ht="13.5" customHeight="1" x14ac:dyDescent="0.2">
      <c r="A33" s="40" t="s">
        <v>83</v>
      </c>
      <c r="B33" s="32"/>
      <c r="C33" s="29"/>
      <c r="D33" s="32"/>
      <c r="E33" s="32"/>
      <c r="F33" s="32"/>
      <c r="G33" s="32"/>
      <c r="H33" s="20"/>
    </row>
    <row r="34" spans="1:8" ht="13.5" customHeight="1" x14ac:dyDescent="0.2">
      <c r="A34" s="90" t="s">
        <v>195</v>
      </c>
      <c r="B34" s="29"/>
      <c r="C34" s="29">
        <f>'Page 5-Year 1'!E78</f>
        <v>0</v>
      </c>
      <c r="D34" s="32">
        <f>'Page 6-Year 2'!E78</f>
        <v>0</v>
      </c>
      <c r="E34" s="32">
        <f>'Page 7-Year 3'!E78</f>
        <v>0</v>
      </c>
      <c r="F34" s="32">
        <f>'Page 8-Year 4'!E78</f>
        <v>0</v>
      </c>
      <c r="G34" s="32">
        <f>'Page 9-Year 5'!E78</f>
        <v>0</v>
      </c>
      <c r="H34" s="20"/>
    </row>
    <row r="35" spans="1:8" ht="13.5" customHeight="1" thickBot="1" x14ac:dyDescent="0.25">
      <c r="A35" s="286" t="s">
        <v>177</v>
      </c>
      <c r="B35" s="30"/>
      <c r="C35" s="30">
        <f>'Page 5-Year 1'!E79</f>
        <v>0</v>
      </c>
      <c r="D35" s="30">
        <f>'Page 6-Year 2'!E79</f>
        <v>0</v>
      </c>
      <c r="E35" s="30">
        <f>'Page 7-Year 3'!E79</f>
        <v>0</v>
      </c>
      <c r="F35" s="30">
        <f>'Page 8-Year 4'!E79</f>
        <v>0</v>
      </c>
      <c r="G35" s="30">
        <f>'Page 9-Year 5'!E79</f>
        <v>0</v>
      </c>
      <c r="H35" s="20"/>
    </row>
    <row r="36" spans="1:8" ht="13.5" thickBot="1" x14ac:dyDescent="0.25">
      <c r="A36" s="332" t="s">
        <v>45</v>
      </c>
      <c r="B36" s="102">
        <f t="shared" ref="B36:G36" si="3">B31-B35</f>
        <v>0</v>
      </c>
      <c r="C36" s="102">
        <f t="shared" si="3"/>
        <v>0</v>
      </c>
      <c r="D36" s="102">
        <f t="shared" si="3"/>
        <v>0</v>
      </c>
      <c r="E36" s="102">
        <f t="shared" si="3"/>
        <v>0</v>
      </c>
      <c r="F36" s="102">
        <f t="shared" si="3"/>
        <v>0</v>
      </c>
      <c r="G36" s="102">
        <f t="shared" si="3"/>
        <v>0</v>
      </c>
      <c r="H36" s="20"/>
    </row>
    <row r="37" spans="1:8" ht="12.75" customHeight="1" thickTop="1" x14ac:dyDescent="0.2">
      <c r="A37" s="332"/>
      <c r="B37" s="99"/>
      <c r="C37" s="99"/>
      <c r="D37" s="99"/>
      <c r="E37" s="99"/>
      <c r="F37" s="99"/>
      <c r="G37" s="99"/>
      <c r="H37" s="20"/>
    </row>
    <row r="38" spans="1:8" ht="3" customHeight="1" x14ac:dyDescent="0.2">
      <c r="A38" s="332"/>
      <c r="B38" s="99"/>
      <c r="C38" s="99"/>
      <c r="D38" s="99"/>
      <c r="E38" s="99"/>
      <c r="F38" s="99"/>
      <c r="G38" s="99"/>
      <c r="H38" s="20"/>
    </row>
    <row r="39" spans="1:8" x14ac:dyDescent="0.2">
      <c r="A39" s="33" t="s">
        <v>95</v>
      </c>
      <c r="B39" s="99">
        <f>'Page 10-6 yr Budget-detail'!B83</f>
        <v>0</v>
      </c>
      <c r="C39" s="99">
        <f>'Page 10-6 yr Budget-detail'!C83</f>
        <v>0</v>
      </c>
      <c r="D39" s="99">
        <f>'Page 10-6 yr Budget-detail'!D83</f>
        <v>0</v>
      </c>
      <c r="E39" s="99">
        <f>'Page 10-6 yr Budget-detail'!E83</f>
        <v>0</v>
      </c>
      <c r="F39" s="99">
        <f>'Page 10-6 yr Budget-detail'!F83</f>
        <v>0</v>
      </c>
      <c r="G39" s="99">
        <f>'Page 10-6 yr Budget-detail'!G83</f>
        <v>0</v>
      </c>
      <c r="H39" s="20"/>
    </row>
    <row r="40" spans="1:8" ht="3" customHeight="1" x14ac:dyDescent="0.2">
      <c r="A40" s="33"/>
      <c r="B40" s="99"/>
      <c r="C40" s="99"/>
      <c r="D40" s="99"/>
      <c r="E40" s="99"/>
      <c r="F40" s="99"/>
      <c r="G40" s="99"/>
      <c r="H40" s="20"/>
    </row>
    <row r="41" spans="1:8" x14ac:dyDescent="0.2">
      <c r="A41" s="33" t="s">
        <v>96</v>
      </c>
      <c r="B41" s="99">
        <f>'Page 10-6 yr Budget-detail'!B85</f>
        <v>0</v>
      </c>
      <c r="C41" s="99">
        <f>'Page 10-6 yr Budget-detail'!C85</f>
        <v>0</v>
      </c>
      <c r="D41" s="99">
        <f>'Page 10-6 yr Budget-detail'!D85</f>
        <v>0</v>
      </c>
      <c r="E41" s="99">
        <f>'Page 10-6 yr Budget-detail'!E85</f>
        <v>0</v>
      </c>
      <c r="F41" s="99">
        <f>'Page 10-6 yr Budget-detail'!F85</f>
        <v>0</v>
      </c>
      <c r="G41" s="99">
        <f>'Page 10-6 yr Budget-detail'!G85</f>
        <v>0</v>
      </c>
      <c r="H41" s="20"/>
    </row>
    <row r="42" spans="1:8" x14ac:dyDescent="0.2">
      <c r="A42" s="90" t="s">
        <v>97</v>
      </c>
      <c r="B42" s="96">
        <f>'Page 10-6 yr Budget-detail'!B86</f>
        <v>0</v>
      </c>
      <c r="C42" s="96">
        <f>'Page 10-6 yr Budget-detail'!C86</f>
        <v>0</v>
      </c>
      <c r="D42" s="96">
        <f>'Page 10-6 yr Budget-detail'!D86</f>
        <v>0</v>
      </c>
      <c r="E42" s="96">
        <f>'Page 10-6 yr Budget-detail'!E86</f>
        <v>0</v>
      </c>
      <c r="F42" s="96">
        <f>'Page 10-6 yr Budget-detail'!F86</f>
        <v>0</v>
      </c>
      <c r="G42" s="96">
        <f>'Page 10-6 yr Budget-detail'!G86</f>
        <v>0</v>
      </c>
      <c r="H42" s="20"/>
    </row>
    <row r="43" spans="1:8" x14ac:dyDescent="0.2">
      <c r="A43" s="90" t="s">
        <v>98</v>
      </c>
      <c r="B43" s="96">
        <f>'Page 10-6 yr Budget-detail'!B87</f>
        <v>0</v>
      </c>
      <c r="C43" s="96">
        <f>'Page 10-6 yr Budget-detail'!C87</f>
        <v>0</v>
      </c>
      <c r="D43" s="96">
        <f>'Page 10-6 yr Budget-detail'!D87</f>
        <v>0</v>
      </c>
      <c r="E43" s="96">
        <f>'Page 10-6 yr Budget-detail'!E87</f>
        <v>0</v>
      </c>
      <c r="F43" s="96">
        <f>'Page 10-6 yr Budget-detail'!F87</f>
        <v>0</v>
      </c>
      <c r="G43" s="96">
        <f>'Page 10-6 yr Budget-detail'!G87</f>
        <v>0</v>
      </c>
      <c r="H43" s="20"/>
    </row>
    <row r="44" spans="1:8" ht="13.5" thickBot="1" x14ac:dyDescent="0.25">
      <c r="A44" s="98" t="s">
        <v>101</v>
      </c>
      <c r="B44" s="100" t="e">
        <f>'Page 10-6 yr Budget-detail'!B88</f>
        <v>#DIV/0!</v>
      </c>
      <c r="C44" s="100" t="e">
        <f>'Page 10-6 yr Budget-detail'!C88</f>
        <v>#DIV/0!</v>
      </c>
      <c r="D44" s="100" t="e">
        <f>'Page 10-6 yr Budget-detail'!D88</f>
        <v>#DIV/0!</v>
      </c>
      <c r="E44" s="100" t="e">
        <f>'Page 10-6 yr Budget-detail'!E88</f>
        <v>#DIV/0!</v>
      </c>
      <c r="F44" s="100" t="e">
        <f>'Page 10-6 yr Budget-detail'!F88</f>
        <v>#DIV/0!</v>
      </c>
      <c r="G44" s="100" t="e">
        <f>'Page 10-6 yr Budget-detail'!G88</f>
        <v>#DIV/0!</v>
      </c>
      <c r="H44" s="21"/>
    </row>
    <row r="47" spans="1:8" x14ac:dyDescent="0.2">
      <c r="C47" s="46"/>
    </row>
  </sheetData>
  <sheetProtection password="DF6E" sheet="1"/>
  <phoneticPr fontId="2" type="noConversion"/>
  <printOptions horizontalCentered="1"/>
  <pageMargins left="0.17" right="0.17" top="0.45" bottom="0.16" header="0.25" footer="0.23"/>
  <pageSetup orientation="landscape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E35"/>
  <sheetViews>
    <sheetView workbookViewId="0">
      <selection activeCell="B36" sqref="B36"/>
    </sheetView>
  </sheetViews>
  <sheetFormatPr defaultColWidth="11.42578125" defaultRowHeight="12.75" x14ac:dyDescent="0.2"/>
  <cols>
    <col min="1" max="1" width="52" style="239" customWidth="1"/>
    <col min="2" max="5" width="11.42578125" style="242" customWidth="1"/>
    <col min="6" max="16384" width="11.42578125" style="239"/>
  </cols>
  <sheetData>
    <row r="1" spans="1:5" x14ac:dyDescent="0.2">
      <c r="A1" s="11" t="s">
        <v>178</v>
      </c>
      <c r="B1" s="241" t="s">
        <v>46</v>
      </c>
      <c r="C1" s="241" t="s">
        <v>47</v>
      </c>
      <c r="D1" s="241" t="s">
        <v>48</v>
      </c>
    </row>
    <row r="2" spans="1:5" x14ac:dyDescent="0.2">
      <c r="A2" s="315" t="s">
        <v>179</v>
      </c>
    </row>
    <row r="4" spans="1:5" s="240" customFormat="1" x14ac:dyDescent="0.2">
      <c r="A4" s="240" t="s">
        <v>38</v>
      </c>
      <c r="B4" s="243">
        <f>B33</f>
        <v>0</v>
      </c>
      <c r="C4" s="243">
        <f>C33</f>
        <v>0</v>
      </c>
      <c r="D4" s="243">
        <f>D33</f>
        <v>0</v>
      </c>
      <c r="E4" s="243"/>
    </row>
    <row r="6" spans="1:5" x14ac:dyDescent="0.2">
      <c r="A6" s="316" t="s">
        <v>144</v>
      </c>
      <c r="B6" s="281">
        <v>0</v>
      </c>
      <c r="C6" s="281">
        <v>0</v>
      </c>
      <c r="D6" s="281">
        <v>0</v>
      </c>
    </row>
    <row r="7" spans="1:5" x14ac:dyDescent="0.2">
      <c r="A7" s="316" t="s">
        <v>145</v>
      </c>
      <c r="B7" s="281">
        <v>0</v>
      </c>
      <c r="C7" s="281">
        <v>0</v>
      </c>
      <c r="D7" s="281">
        <v>0</v>
      </c>
    </row>
    <row r="8" spans="1:5" x14ac:dyDescent="0.2">
      <c r="A8" s="316" t="s">
        <v>143</v>
      </c>
      <c r="B8" s="281">
        <v>0</v>
      </c>
      <c r="C8" s="281">
        <v>0</v>
      </c>
      <c r="D8" s="281">
        <v>0</v>
      </c>
    </row>
    <row r="9" spans="1:5" x14ac:dyDescent="0.2">
      <c r="A9" s="316" t="s">
        <v>146</v>
      </c>
      <c r="B9" s="281">
        <v>0</v>
      </c>
      <c r="C9" s="281">
        <v>0</v>
      </c>
      <c r="D9" s="281">
        <v>0</v>
      </c>
    </row>
    <row r="10" spans="1:5" x14ac:dyDescent="0.2">
      <c r="A10" s="316" t="s">
        <v>148</v>
      </c>
      <c r="B10" s="281">
        <v>0</v>
      </c>
      <c r="C10" s="281">
        <v>0</v>
      </c>
      <c r="D10" s="281">
        <v>0</v>
      </c>
    </row>
    <row r="11" spans="1:5" x14ac:dyDescent="0.2">
      <c r="A11" s="316" t="s">
        <v>160</v>
      </c>
      <c r="B11" s="281">
        <v>0</v>
      </c>
      <c r="C11" s="281">
        <v>0</v>
      </c>
      <c r="D11" s="281">
        <v>0</v>
      </c>
    </row>
    <row r="12" spans="1:5" x14ac:dyDescent="0.2">
      <c r="A12" s="316" t="s">
        <v>147</v>
      </c>
      <c r="B12" s="281">
        <v>0</v>
      </c>
      <c r="C12" s="281">
        <v>0</v>
      </c>
      <c r="D12" s="281">
        <v>0</v>
      </c>
    </row>
    <row r="13" spans="1:5" x14ac:dyDescent="0.2">
      <c r="A13" s="316" t="s">
        <v>150</v>
      </c>
      <c r="B13" s="281">
        <v>0</v>
      </c>
      <c r="C13" s="281">
        <v>0</v>
      </c>
      <c r="D13" s="281">
        <v>0</v>
      </c>
    </row>
    <row r="14" spans="1:5" x14ac:dyDescent="0.2">
      <c r="A14" s="316" t="s">
        <v>152</v>
      </c>
      <c r="B14" s="281">
        <v>0</v>
      </c>
      <c r="C14" s="281">
        <v>0</v>
      </c>
      <c r="D14" s="281">
        <v>0</v>
      </c>
    </row>
    <row r="15" spans="1:5" s="219" customFormat="1" x14ac:dyDescent="0.2">
      <c r="A15" s="315" t="s">
        <v>159</v>
      </c>
      <c r="B15" s="281">
        <v>0</v>
      </c>
      <c r="C15" s="281">
        <v>0</v>
      </c>
      <c r="D15" s="281">
        <v>0</v>
      </c>
      <c r="E15" s="245"/>
    </row>
    <row r="16" spans="1:5" x14ac:dyDescent="0.2">
      <c r="A16" s="316" t="s">
        <v>153</v>
      </c>
      <c r="B16" s="281">
        <v>0</v>
      </c>
      <c r="C16" s="281">
        <v>0</v>
      </c>
      <c r="D16" s="281">
        <v>0</v>
      </c>
    </row>
    <row r="17" spans="1:5" x14ac:dyDescent="0.2">
      <c r="A17" s="316" t="s">
        <v>154</v>
      </c>
      <c r="B17" s="281">
        <v>0</v>
      </c>
      <c r="C17" s="281">
        <v>0</v>
      </c>
      <c r="D17" s="281">
        <v>0</v>
      </c>
    </row>
    <row r="18" spans="1:5" x14ac:dyDescent="0.2">
      <c r="A18" s="316" t="s">
        <v>155</v>
      </c>
      <c r="B18" s="281">
        <v>0</v>
      </c>
      <c r="C18" s="281">
        <v>0</v>
      </c>
      <c r="D18" s="281">
        <v>0</v>
      </c>
    </row>
    <row r="19" spans="1:5" x14ac:dyDescent="0.2">
      <c r="A19" s="316" t="s">
        <v>156</v>
      </c>
      <c r="B19" s="281">
        <v>0</v>
      </c>
      <c r="C19" s="281">
        <v>0</v>
      </c>
      <c r="D19" s="281">
        <v>0</v>
      </c>
    </row>
    <row r="20" spans="1:5" x14ac:dyDescent="0.2">
      <c r="A20" s="316" t="s">
        <v>157</v>
      </c>
      <c r="B20" s="281">
        <v>0</v>
      </c>
      <c r="C20" s="281">
        <v>0</v>
      </c>
      <c r="D20" s="281">
        <v>0</v>
      </c>
    </row>
    <row r="21" spans="1:5" x14ac:dyDescent="0.2">
      <c r="A21" s="316" t="s">
        <v>158</v>
      </c>
      <c r="B21" s="281">
        <v>0</v>
      </c>
      <c r="C21" s="281">
        <v>0</v>
      </c>
      <c r="D21" s="281">
        <v>0</v>
      </c>
    </row>
    <row r="22" spans="1:5" x14ac:dyDescent="0.2">
      <c r="B22" s="245"/>
    </row>
    <row r="23" spans="1:5" x14ac:dyDescent="0.2">
      <c r="B23" s="245"/>
    </row>
    <row r="24" spans="1:5" x14ac:dyDescent="0.2">
      <c r="B24" s="245"/>
    </row>
    <row r="25" spans="1:5" s="219" customFormat="1" x14ac:dyDescent="0.2">
      <c r="B25" s="245"/>
      <c r="C25" s="245"/>
      <c r="D25" s="245"/>
      <c r="E25" s="245"/>
    </row>
    <row r="32" spans="1:5" x14ac:dyDescent="0.2">
      <c r="B32" s="244"/>
      <c r="C32" s="244"/>
      <c r="D32" s="244"/>
    </row>
    <row r="33" spans="1:5" s="240" customFormat="1" x14ac:dyDescent="0.2">
      <c r="A33" s="240" t="s">
        <v>35</v>
      </c>
      <c r="B33" s="243">
        <f>SUM(B6:B32)</f>
        <v>0</v>
      </c>
      <c r="C33" s="243">
        <f>SUM(C6:C32)</f>
        <v>0</v>
      </c>
      <c r="D33" s="243">
        <f>SUM(D6:D32)</f>
        <v>0</v>
      </c>
      <c r="E33" s="243"/>
    </row>
    <row r="35" spans="1:5" x14ac:dyDescent="0.2">
      <c r="A35" s="239" t="s">
        <v>149</v>
      </c>
      <c r="B35" s="242">
        <f>195000-B33</f>
        <v>195000</v>
      </c>
      <c r="C35" s="242">
        <f>195000-C33</f>
        <v>195000</v>
      </c>
      <c r="D35" s="242">
        <f>195000-D33</f>
        <v>195000</v>
      </c>
    </row>
  </sheetData>
  <phoneticPr fontId="54" type="noConversion"/>
  <pageMargins left="0.7" right="0.7" top="0.75" bottom="0.75" header="0.3" footer="0.3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opLeftCell="A4" workbookViewId="0">
      <selection activeCell="C35" sqref="C35"/>
    </sheetView>
  </sheetViews>
  <sheetFormatPr defaultColWidth="11.42578125" defaultRowHeight="12.75" x14ac:dyDescent="0.2"/>
  <cols>
    <col min="1" max="16384" width="11.42578125" style="219"/>
  </cols>
  <sheetData>
    <row r="1" spans="1:8" x14ac:dyDescent="0.2">
      <c r="A1" s="335"/>
      <c r="B1" s="335"/>
      <c r="C1" s="335"/>
      <c r="D1" s="335"/>
      <c r="E1" s="335"/>
      <c r="F1" s="335"/>
      <c r="G1" s="335"/>
      <c r="H1" s="335"/>
    </row>
    <row r="2" spans="1:8" x14ac:dyDescent="0.2">
      <c r="A2" s="335"/>
      <c r="B2" s="335"/>
      <c r="C2" s="335"/>
      <c r="D2" s="335"/>
      <c r="E2" s="335"/>
      <c r="F2" s="335"/>
      <c r="G2" s="335"/>
      <c r="H2" s="335"/>
    </row>
    <row r="3" spans="1:8" x14ac:dyDescent="0.2">
      <c r="A3" s="335"/>
      <c r="B3" s="335"/>
      <c r="C3" s="335"/>
      <c r="D3" s="335"/>
      <c r="E3" s="335"/>
      <c r="F3" s="335"/>
      <c r="G3" s="335"/>
      <c r="H3" s="335"/>
    </row>
    <row r="4" spans="1:8" x14ac:dyDescent="0.2">
      <c r="A4" s="335"/>
      <c r="B4" s="335"/>
      <c r="C4" s="335"/>
      <c r="D4" s="335"/>
      <c r="E4" s="335"/>
      <c r="F4" s="335"/>
      <c r="G4" s="335"/>
      <c r="H4" s="335"/>
    </row>
    <row r="5" spans="1:8" x14ac:dyDescent="0.2">
      <c r="A5" s="335"/>
      <c r="B5" s="335"/>
      <c r="C5" s="335"/>
      <c r="D5" s="335"/>
      <c r="E5" s="335"/>
      <c r="F5" s="335"/>
      <c r="G5" s="335"/>
      <c r="H5" s="335"/>
    </row>
    <row r="6" spans="1:8" x14ac:dyDescent="0.2">
      <c r="A6" s="335"/>
      <c r="B6" s="335"/>
      <c r="C6" s="335"/>
      <c r="D6" s="335"/>
      <c r="E6" s="335"/>
      <c r="F6" s="335"/>
      <c r="G6" s="335"/>
      <c r="H6" s="335"/>
    </row>
    <row r="7" spans="1:8" x14ac:dyDescent="0.2">
      <c r="A7" s="335"/>
      <c r="B7" s="335"/>
      <c r="C7" s="335"/>
      <c r="D7" s="335"/>
      <c r="E7" s="335"/>
      <c r="F7" s="335"/>
      <c r="G7" s="335"/>
      <c r="H7" s="335"/>
    </row>
    <row r="8" spans="1:8" x14ac:dyDescent="0.2">
      <c r="A8" s="335"/>
      <c r="B8" s="335"/>
      <c r="C8" s="335"/>
      <c r="D8" s="335"/>
      <c r="E8" s="335"/>
      <c r="F8" s="335"/>
      <c r="G8" s="335"/>
      <c r="H8" s="335"/>
    </row>
    <row r="9" spans="1:8" x14ac:dyDescent="0.2">
      <c r="A9" s="335"/>
      <c r="B9" s="335"/>
      <c r="C9" s="335"/>
      <c r="D9" s="335"/>
      <c r="E9" s="335"/>
      <c r="F9" s="335"/>
      <c r="G9" s="335"/>
      <c r="H9" s="335"/>
    </row>
    <row r="10" spans="1:8" ht="15.75" x14ac:dyDescent="0.25">
      <c r="A10" s="335"/>
      <c r="B10" s="335"/>
      <c r="C10" s="336" t="s">
        <v>76</v>
      </c>
      <c r="D10" s="337" t="s">
        <v>182</v>
      </c>
      <c r="E10" s="336"/>
      <c r="F10" s="335"/>
      <c r="G10" s="335"/>
      <c r="H10" s="335"/>
    </row>
    <row r="11" spans="1:8" x14ac:dyDescent="0.2">
      <c r="A11" s="335"/>
      <c r="B11" s="335"/>
      <c r="C11" s="335"/>
      <c r="D11" s="335"/>
      <c r="E11" s="335"/>
      <c r="F11" s="335"/>
      <c r="G11" s="335"/>
      <c r="H11" s="335"/>
    </row>
    <row r="12" spans="1:8" x14ac:dyDescent="0.2">
      <c r="A12" s="335"/>
      <c r="B12" s="335"/>
      <c r="C12" s="335"/>
      <c r="D12" s="335"/>
      <c r="E12" s="335"/>
      <c r="F12" s="335"/>
      <c r="G12" s="335"/>
      <c r="H12" s="335"/>
    </row>
    <row r="13" spans="1:8" x14ac:dyDescent="0.2">
      <c r="A13" s="335"/>
      <c r="B13" s="335"/>
      <c r="C13" s="335"/>
      <c r="D13" s="335"/>
      <c r="E13" s="335"/>
      <c r="F13" s="335"/>
      <c r="G13" s="335"/>
      <c r="H13" s="335"/>
    </row>
    <row r="14" spans="1:8" x14ac:dyDescent="0.2">
      <c r="A14" s="335"/>
      <c r="B14" s="335"/>
      <c r="C14" s="335"/>
      <c r="D14" s="335"/>
      <c r="E14" s="335"/>
      <c r="F14" s="335"/>
      <c r="G14" s="335"/>
      <c r="H14" s="335"/>
    </row>
    <row r="15" spans="1:8" x14ac:dyDescent="0.2">
      <c r="A15" s="335"/>
      <c r="B15" s="335"/>
      <c r="C15" s="335"/>
      <c r="D15" s="335"/>
      <c r="E15" s="335"/>
      <c r="F15" s="335"/>
      <c r="G15" s="335"/>
      <c r="H15" s="335"/>
    </row>
    <row r="16" spans="1:8" x14ac:dyDescent="0.2">
      <c r="A16" s="335"/>
      <c r="B16" s="335"/>
      <c r="C16" s="335"/>
      <c r="D16" s="335"/>
      <c r="E16" s="335"/>
      <c r="F16" s="335"/>
      <c r="G16" s="335"/>
      <c r="H16" s="335"/>
    </row>
    <row r="17" spans="1:11" ht="46.5" customHeight="1" x14ac:dyDescent="0.2">
      <c r="A17" s="390" t="s">
        <v>180</v>
      </c>
      <c r="B17" s="390"/>
      <c r="C17" s="390"/>
      <c r="D17" s="390"/>
      <c r="E17" s="390"/>
      <c r="F17" s="390"/>
      <c r="G17" s="390"/>
      <c r="H17" s="390"/>
      <c r="K17" s="314" t="s">
        <v>76</v>
      </c>
    </row>
    <row r="18" spans="1:11" ht="46.5" customHeight="1" x14ac:dyDescent="0.2">
      <c r="A18" s="390"/>
      <c r="B18" s="390"/>
      <c r="C18" s="390"/>
      <c r="D18" s="390"/>
      <c r="E18" s="390"/>
      <c r="F18" s="390"/>
      <c r="G18" s="390"/>
      <c r="H18" s="390"/>
    </row>
    <row r="19" spans="1:11" x14ac:dyDescent="0.2">
      <c r="A19" s="335"/>
      <c r="B19" s="335"/>
      <c r="C19" s="335"/>
      <c r="D19" s="335"/>
      <c r="E19" s="335"/>
      <c r="F19" s="335"/>
      <c r="G19" s="335"/>
      <c r="H19" s="335"/>
    </row>
    <row r="20" spans="1:11" x14ac:dyDescent="0.2">
      <c r="A20" s="335"/>
      <c r="B20" s="335"/>
      <c r="C20" s="335"/>
      <c r="D20" s="335"/>
      <c r="E20" s="335"/>
      <c r="F20" s="335"/>
      <c r="G20" s="335"/>
      <c r="H20" s="335"/>
    </row>
    <row r="21" spans="1:11" ht="28.5" x14ac:dyDescent="0.45">
      <c r="A21" s="393" t="s">
        <v>134</v>
      </c>
      <c r="B21" s="393"/>
      <c r="C21" s="393"/>
      <c r="D21" s="393"/>
      <c r="E21" s="393"/>
      <c r="F21" s="393"/>
      <c r="G21" s="393"/>
      <c r="H21" s="393"/>
    </row>
    <row r="22" spans="1:11" x14ac:dyDescent="0.2">
      <c r="A22" s="335"/>
      <c r="B22" s="335"/>
      <c r="C22" s="335"/>
      <c r="D22" s="335"/>
      <c r="E22" s="335"/>
      <c r="F22" s="335"/>
      <c r="G22" s="335"/>
      <c r="H22" s="335"/>
    </row>
    <row r="23" spans="1:11" x14ac:dyDescent="0.2">
      <c r="A23" s="335"/>
      <c r="B23" s="335"/>
      <c r="C23" s="335"/>
      <c r="D23" s="335"/>
      <c r="E23" s="335"/>
      <c r="F23" s="335"/>
      <c r="G23" s="335"/>
      <c r="H23" s="335"/>
    </row>
    <row r="24" spans="1:11" ht="18.75" customHeight="1" x14ac:dyDescent="0.35">
      <c r="A24" s="394" t="s">
        <v>214</v>
      </c>
      <c r="B24" s="394"/>
      <c r="C24" s="394"/>
      <c r="D24" s="394"/>
      <c r="E24" s="394"/>
      <c r="F24" s="394"/>
      <c r="G24" s="394"/>
      <c r="H24" s="394"/>
    </row>
    <row r="25" spans="1:11" x14ac:dyDescent="0.2">
      <c r="A25" s="335"/>
      <c r="B25" s="335"/>
      <c r="C25" s="335"/>
      <c r="D25" s="335"/>
      <c r="E25" s="335"/>
      <c r="F25" s="335"/>
      <c r="G25" s="335"/>
      <c r="H25" s="338"/>
    </row>
    <row r="26" spans="1:11" x14ac:dyDescent="0.2">
      <c r="A26" s="335"/>
      <c r="B26" s="335"/>
      <c r="C26" s="335"/>
      <c r="D26" s="335"/>
      <c r="E26" s="335"/>
      <c r="F26" s="335"/>
      <c r="G26" s="335"/>
      <c r="H26" s="338"/>
    </row>
    <row r="27" spans="1:11" x14ac:dyDescent="0.2">
      <c r="A27" s="335"/>
      <c r="B27" s="335"/>
      <c r="C27" s="335"/>
      <c r="D27" s="335"/>
      <c r="E27" s="335"/>
      <c r="F27" s="335"/>
      <c r="G27" s="335"/>
      <c r="H27" s="335"/>
    </row>
    <row r="28" spans="1:11" ht="27.75" customHeight="1" x14ac:dyDescent="0.35">
      <c r="A28" s="392" t="s">
        <v>137</v>
      </c>
      <c r="B28" s="392"/>
      <c r="C28" s="392"/>
      <c r="D28" s="392"/>
      <c r="E28" s="392"/>
      <c r="F28" s="392"/>
      <c r="G28" s="392"/>
      <c r="H28" s="392"/>
    </row>
    <row r="29" spans="1:11" ht="27.75" customHeight="1" x14ac:dyDescent="0.3">
      <c r="A29" s="395" t="s">
        <v>181</v>
      </c>
      <c r="B29" s="395"/>
      <c r="C29" s="395"/>
      <c r="D29" s="395"/>
      <c r="E29" s="395"/>
      <c r="F29" s="395"/>
      <c r="G29" s="395"/>
      <c r="H29" s="395"/>
    </row>
    <row r="30" spans="1:11" x14ac:dyDescent="0.2">
      <c r="A30" s="335"/>
      <c r="B30" s="335"/>
      <c r="C30" s="335"/>
      <c r="D30" s="335"/>
      <c r="E30" s="335"/>
      <c r="F30" s="335"/>
      <c r="G30" s="335"/>
      <c r="H30" s="335"/>
    </row>
    <row r="31" spans="1:11" ht="23.25" x14ac:dyDescent="0.35">
      <c r="A31" s="392" t="s">
        <v>139</v>
      </c>
      <c r="B31" s="392"/>
      <c r="C31" s="392"/>
      <c r="D31" s="392"/>
      <c r="E31" s="392"/>
      <c r="F31" s="392"/>
      <c r="G31" s="392"/>
      <c r="H31" s="392"/>
    </row>
    <row r="32" spans="1:11" ht="18.75" x14ac:dyDescent="0.3">
      <c r="A32" s="391">
        <f ca="1">TODAY()</f>
        <v>42968</v>
      </c>
      <c r="B32" s="391"/>
      <c r="C32" s="391"/>
      <c r="D32" s="391"/>
      <c r="E32" s="391"/>
      <c r="F32" s="391"/>
      <c r="G32" s="391"/>
      <c r="H32" s="391"/>
    </row>
    <row r="33" spans="1:8" x14ac:dyDescent="0.2">
      <c r="A33" s="335"/>
      <c r="B33" s="335"/>
      <c r="C33" s="335"/>
      <c r="D33" s="335"/>
      <c r="E33" s="339"/>
      <c r="F33" s="335"/>
      <c r="G33" s="335"/>
      <c r="H33" s="335"/>
    </row>
    <row r="34" spans="1:8" x14ac:dyDescent="0.2">
      <c r="A34" s="335"/>
      <c r="B34" s="335"/>
      <c r="C34" s="335"/>
      <c r="D34" s="335"/>
      <c r="E34" s="335"/>
      <c r="F34" s="335"/>
      <c r="G34" s="335"/>
      <c r="H34" s="335"/>
    </row>
    <row r="35" spans="1:8" x14ac:dyDescent="0.2">
      <c r="A35" s="335"/>
      <c r="B35" s="335"/>
      <c r="C35" s="335"/>
      <c r="D35" s="335"/>
      <c r="E35" s="335"/>
      <c r="F35" s="335"/>
      <c r="G35" s="335"/>
      <c r="H35" s="335"/>
    </row>
    <row r="36" spans="1:8" x14ac:dyDescent="0.2">
      <c r="A36" s="335"/>
      <c r="B36" s="335"/>
      <c r="C36" s="335"/>
      <c r="D36" s="335"/>
      <c r="E36" s="335"/>
      <c r="F36" s="335"/>
      <c r="G36" s="335"/>
      <c r="H36" s="335"/>
    </row>
    <row r="37" spans="1:8" x14ac:dyDescent="0.2">
      <c r="A37" s="335"/>
      <c r="B37" s="335"/>
      <c r="C37" s="335"/>
      <c r="D37" s="335"/>
      <c r="E37" s="335"/>
      <c r="F37" s="335"/>
      <c r="G37" s="335"/>
      <c r="H37" s="335"/>
    </row>
    <row r="38" spans="1:8" x14ac:dyDescent="0.2">
      <c r="A38" s="335"/>
      <c r="B38" s="335"/>
      <c r="C38" s="335"/>
      <c r="D38" s="335"/>
      <c r="E38" s="335"/>
      <c r="F38" s="335"/>
      <c r="G38" s="335"/>
      <c r="H38" s="335"/>
    </row>
    <row r="39" spans="1:8" x14ac:dyDescent="0.2">
      <c r="A39" s="335"/>
      <c r="B39" s="335"/>
      <c r="C39" s="335"/>
      <c r="D39" s="335"/>
      <c r="E39" s="335"/>
      <c r="F39" s="335"/>
      <c r="G39" s="335"/>
      <c r="H39" s="335"/>
    </row>
    <row r="40" spans="1:8" x14ac:dyDescent="0.2">
      <c r="A40" s="335"/>
      <c r="B40" s="335"/>
      <c r="C40" s="335"/>
      <c r="D40" s="335"/>
      <c r="E40" s="335"/>
      <c r="F40" s="335"/>
      <c r="G40" s="335"/>
      <c r="H40" s="335"/>
    </row>
    <row r="41" spans="1:8" x14ac:dyDescent="0.2">
      <c r="A41" s="335"/>
      <c r="B41" s="335"/>
      <c r="C41" s="335"/>
      <c r="D41" s="335"/>
      <c r="E41" s="335"/>
      <c r="F41" s="335"/>
      <c r="G41" s="335"/>
      <c r="H41" s="335"/>
    </row>
    <row r="42" spans="1:8" x14ac:dyDescent="0.2">
      <c r="A42" s="335"/>
      <c r="B42" s="335"/>
      <c r="C42" s="335"/>
      <c r="D42" s="335"/>
      <c r="E42" s="335"/>
      <c r="F42" s="335"/>
      <c r="G42" s="335"/>
      <c r="H42" s="335"/>
    </row>
    <row r="43" spans="1:8" x14ac:dyDescent="0.2">
      <c r="A43" s="335"/>
      <c r="B43" s="335"/>
      <c r="C43" s="335"/>
      <c r="D43" s="335"/>
      <c r="E43" s="335"/>
      <c r="F43" s="335"/>
      <c r="G43" s="335"/>
      <c r="H43" s="335"/>
    </row>
  </sheetData>
  <mergeCells count="7">
    <mergeCell ref="A17:H18"/>
    <mergeCell ref="A32:H32"/>
    <mergeCell ref="A31:H31"/>
    <mergeCell ref="A28:H28"/>
    <mergeCell ref="A21:H21"/>
    <mergeCell ref="A24:H24"/>
    <mergeCell ref="A29:H29"/>
  </mergeCells>
  <phoneticPr fontId="5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7"/>
  <sheetViews>
    <sheetView zoomScale="80" zoomScaleNormal="80" workbookViewId="0">
      <selection activeCell="H30" sqref="H30"/>
    </sheetView>
  </sheetViews>
  <sheetFormatPr defaultColWidth="11.42578125" defaultRowHeight="12.75" x14ac:dyDescent="0.2"/>
  <cols>
    <col min="1" max="1" width="20.7109375" style="15" customWidth="1"/>
    <col min="2" max="6" width="9.42578125" style="4" customWidth="1"/>
    <col min="7" max="7" width="8" style="4" customWidth="1"/>
    <col min="8" max="16384" width="11.42578125" style="4"/>
  </cols>
  <sheetData>
    <row r="1" spans="1:14" s="180" customFormat="1" ht="18.75" x14ac:dyDescent="0.3">
      <c r="A1" s="181" t="str">
        <f>'Page 3-Assumptions'!A1</f>
        <v>CSI CHARTER SCHOOL</v>
      </c>
    </row>
    <row r="2" spans="1:14" s="180" customFormat="1" ht="18.75" x14ac:dyDescent="0.3">
      <c r="A2" s="181" t="s">
        <v>129</v>
      </c>
    </row>
    <row r="3" spans="1:14" ht="15.75" x14ac:dyDescent="0.25">
      <c r="J3" s="180"/>
      <c r="K3" s="180"/>
      <c r="L3" s="180"/>
      <c r="M3" s="180"/>
      <c r="N3" s="180"/>
    </row>
    <row r="4" spans="1:14" ht="15.75" x14ac:dyDescent="0.25">
      <c r="A4" s="83"/>
      <c r="B4" s="396" t="s">
        <v>193</v>
      </c>
      <c r="C4" s="396"/>
      <c r="D4" s="396"/>
      <c r="E4" s="396"/>
      <c r="F4" s="396"/>
      <c r="G4" s="84"/>
      <c r="J4" s="180"/>
      <c r="K4" s="180"/>
      <c r="L4" s="180"/>
      <c r="M4" s="180"/>
      <c r="N4" s="180"/>
    </row>
    <row r="5" spans="1:14" ht="15.75" x14ac:dyDescent="0.25">
      <c r="A5" s="85"/>
      <c r="B5" s="16" t="s">
        <v>46</v>
      </c>
      <c r="C5" s="16" t="s">
        <v>47</v>
      </c>
      <c r="D5" s="16" t="s">
        <v>48</v>
      </c>
      <c r="E5" s="16" t="s">
        <v>49</v>
      </c>
      <c r="F5" s="16" t="s">
        <v>60</v>
      </c>
      <c r="G5" s="86"/>
      <c r="J5" s="180"/>
      <c r="K5" s="180"/>
      <c r="L5" s="180"/>
      <c r="M5" s="180"/>
      <c r="N5" s="180"/>
    </row>
    <row r="6" spans="1:14" ht="15.75" x14ac:dyDescent="0.25">
      <c r="A6" s="85" t="s">
        <v>151</v>
      </c>
      <c r="B6" s="289">
        <v>0</v>
      </c>
      <c r="C6" s="289">
        <v>0</v>
      </c>
      <c r="D6" s="289">
        <v>0</v>
      </c>
      <c r="E6" s="289">
        <v>0</v>
      </c>
      <c r="F6" s="289">
        <v>0</v>
      </c>
      <c r="G6" s="264"/>
      <c r="J6" s="180"/>
      <c r="K6" s="180"/>
      <c r="L6" s="180"/>
      <c r="M6" s="180"/>
      <c r="N6" s="180"/>
    </row>
    <row r="7" spans="1:14" ht="15.75" x14ac:dyDescent="0.25">
      <c r="A7" s="85" t="s">
        <v>80</v>
      </c>
      <c r="B7" s="289">
        <v>0</v>
      </c>
      <c r="C7" s="289">
        <v>0</v>
      </c>
      <c r="D7" s="289">
        <v>0</v>
      </c>
      <c r="E7" s="289">
        <v>0</v>
      </c>
      <c r="F7" s="289">
        <v>0</v>
      </c>
      <c r="G7" s="86"/>
      <c r="J7" s="180"/>
      <c r="K7" s="180"/>
      <c r="L7" s="180"/>
      <c r="M7" s="180"/>
      <c r="N7" s="180"/>
    </row>
    <row r="8" spans="1:14" ht="15.75" x14ac:dyDescent="0.25">
      <c r="A8" s="85">
        <v>1</v>
      </c>
      <c r="B8" s="289">
        <v>0</v>
      </c>
      <c r="C8" s="289">
        <v>0</v>
      </c>
      <c r="D8" s="289">
        <v>0</v>
      </c>
      <c r="E8" s="289">
        <v>0</v>
      </c>
      <c r="F8" s="289">
        <v>0</v>
      </c>
      <c r="G8" s="86"/>
      <c r="J8" s="180"/>
      <c r="K8" s="180"/>
      <c r="L8" s="180"/>
      <c r="M8" s="180"/>
      <c r="N8" s="180"/>
    </row>
    <row r="9" spans="1:14" ht="15.75" x14ac:dyDescent="0.25">
      <c r="A9" s="85">
        <v>2</v>
      </c>
      <c r="B9" s="289">
        <v>0</v>
      </c>
      <c r="C9" s="289">
        <v>0</v>
      </c>
      <c r="D9" s="289">
        <v>0</v>
      </c>
      <c r="E9" s="289">
        <v>0</v>
      </c>
      <c r="F9" s="289">
        <v>0</v>
      </c>
      <c r="G9" s="86"/>
      <c r="J9" s="180"/>
      <c r="K9" s="180"/>
      <c r="L9" s="180"/>
      <c r="M9" s="180"/>
      <c r="N9" s="180"/>
    </row>
    <row r="10" spans="1:14" ht="15.75" x14ac:dyDescent="0.25">
      <c r="A10" s="85">
        <v>3</v>
      </c>
      <c r="B10" s="289">
        <v>0</v>
      </c>
      <c r="C10" s="289">
        <v>0</v>
      </c>
      <c r="D10" s="289">
        <v>0</v>
      </c>
      <c r="E10" s="289">
        <v>0</v>
      </c>
      <c r="F10" s="289">
        <v>0</v>
      </c>
      <c r="G10" s="86"/>
      <c r="J10" s="180"/>
      <c r="K10" s="180"/>
      <c r="L10" s="180"/>
      <c r="M10" s="180"/>
      <c r="N10" s="180"/>
    </row>
    <row r="11" spans="1:14" ht="15.75" x14ac:dyDescent="0.25">
      <c r="A11" s="85">
        <v>4</v>
      </c>
      <c r="B11" s="289">
        <v>0</v>
      </c>
      <c r="C11" s="289">
        <v>0</v>
      </c>
      <c r="D11" s="289">
        <v>0</v>
      </c>
      <c r="E11" s="289">
        <v>0</v>
      </c>
      <c r="F11" s="289">
        <v>0</v>
      </c>
      <c r="G11" s="86"/>
      <c r="J11" s="180"/>
      <c r="K11" s="180"/>
      <c r="L11" s="180"/>
      <c r="M11" s="180"/>
      <c r="N11" s="180"/>
    </row>
    <row r="12" spans="1:14" ht="15.75" x14ac:dyDescent="0.25">
      <c r="A12" s="85">
        <v>5</v>
      </c>
      <c r="B12" s="289">
        <v>0</v>
      </c>
      <c r="C12" s="289">
        <v>0</v>
      </c>
      <c r="D12" s="289">
        <v>0</v>
      </c>
      <c r="E12" s="289">
        <v>0</v>
      </c>
      <c r="F12" s="289">
        <v>0</v>
      </c>
      <c r="G12" s="86"/>
      <c r="J12" s="180"/>
      <c r="K12" s="180"/>
      <c r="L12" s="180"/>
      <c r="M12" s="180"/>
      <c r="N12" s="180"/>
    </row>
    <row r="13" spans="1:14" ht="15.75" x14ac:dyDescent="0.25">
      <c r="A13" s="85">
        <v>6</v>
      </c>
      <c r="B13" s="289">
        <v>0</v>
      </c>
      <c r="C13" s="289">
        <v>0</v>
      </c>
      <c r="D13" s="289">
        <v>0</v>
      </c>
      <c r="E13" s="289">
        <v>0</v>
      </c>
      <c r="F13" s="289">
        <v>0</v>
      </c>
      <c r="G13" s="86"/>
      <c r="J13" s="180"/>
      <c r="K13" s="180"/>
      <c r="L13" s="180"/>
      <c r="M13" s="180"/>
      <c r="N13" s="180"/>
    </row>
    <row r="14" spans="1:14" ht="15.75" x14ac:dyDescent="0.25">
      <c r="A14" s="85">
        <v>7</v>
      </c>
      <c r="B14" s="289">
        <v>0</v>
      </c>
      <c r="C14" s="289">
        <v>0</v>
      </c>
      <c r="D14" s="289">
        <v>0</v>
      </c>
      <c r="E14" s="289">
        <v>0</v>
      </c>
      <c r="F14" s="289">
        <v>0</v>
      </c>
      <c r="G14" s="86"/>
      <c r="J14" s="180"/>
      <c r="K14" s="180"/>
      <c r="L14" s="180"/>
      <c r="M14" s="180"/>
      <c r="N14" s="180"/>
    </row>
    <row r="15" spans="1:14" ht="15.75" x14ac:dyDescent="0.25">
      <c r="A15" s="85">
        <v>8</v>
      </c>
      <c r="B15" s="289">
        <v>0</v>
      </c>
      <c r="C15" s="289">
        <v>0</v>
      </c>
      <c r="D15" s="289">
        <v>0</v>
      </c>
      <c r="E15" s="289">
        <v>0</v>
      </c>
      <c r="F15" s="289">
        <v>0</v>
      </c>
      <c r="G15" s="86"/>
      <c r="J15" s="180"/>
      <c r="K15" s="180"/>
      <c r="L15" s="180"/>
      <c r="M15" s="180"/>
      <c r="N15" s="180"/>
    </row>
    <row r="16" spans="1:14" ht="15.75" x14ac:dyDescent="0.25">
      <c r="A16" s="85">
        <v>9</v>
      </c>
      <c r="B16" s="289">
        <v>0</v>
      </c>
      <c r="C16" s="289">
        <v>0</v>
      </c>
      <c r="D16" s="289">
        <v>0</v>
      </c>
      <c r="E16" s="289">
        <v>0</v>
      </c>
      <c r="F16" s="289">
        <v>0</v>
      </c>
      <c r="G16" s="86"/>
      <c r="J16" s="180"/>
      <c r="K16" s="180"/>
      <c r="L16" s="180"/>
      <c r="M16" s="180"/>
      <c r="N16" s="180"/>
    </row>
    <row r="17" spans="1:14" ht="15.75" x14ac:dyDescent="0.25">
      <c r="A17" s="85">
        <v>10</v>
      </c>
      <c r="B17" s="289">
        <v>0</v>
      </c>
      <c r="C17" s="289">
        <v>0</v>
      </c>
      <c r="D17" s="289">
        <v>0</v>
      </c>
      <c r="E17" s="289">
        <v>0</v>
      </c>
      <c r="F17" s="289">
        <v>0</v>
      </c>
      <c r="G17" s="86"/>
      <c r="J17" s="180"/>
      <c r="K17" s="180"/>
      <c r="L17" s="180"/>
      <c r="M17" s="180"/>
      <c r="N17" s="180"/>
    </row>
    <row r="18" spans="1:14" ht="15.75" x14ac:dyDescent="0.25">
      <c r="A18" s="85">
        <v>11</v>
      </c>
      <c r="B18" s="289">
        <v>0</v>
      </c>
      <c r="C18" s="289">
        <v>0</v>
      </c>
      <c r="D18" s="289">
        <v>0</v>
      </c>
      <c r="E18" s="289">
        <v>0</v>
      </c>
      <c r="F18" s="289">
        <v>0</v>
      </c>
      <c r="G18" s="86"/>
      <c r="J18" s="180"/>
      <c r="K18" s="180"/>
      <c r="L18" s="180"/>
      <c r="M18" s="180"/>
      <c r="N18" s="180"/>
    </row>
    <row r="19" spans="1:14" ht="16.5" thickBot="1" x14ac:dyDescent="0.3">
      <c r="A19" s="85">
        <v>12</v>
      </c>
      <c r="B19" s="290">
        <v>0</v>
      </c>
      <c r="C19" s="290">
        <v>0</v>
      </c>
      <c r="D19" s="290">
        <v>0</v>
      </c>
      <c r="E19" s="290">
        <v>0</v>
      </c>
      <c r="F19" s="290">
        <v>0</v>
      </c>
      <c r="G19" s="86"/>
      <c r="J19" s="180"/>
      <c r="K19" s="180"/>
      <c r="L19" s="180"/>
      <c r="M19" s="180"/>
      <c r="N19" s="180"/>
    </row>
    <row r="20" spans="1:14" x14ac:dyDescent="0.2">
      <c r="A20" s="87" t="s">
        <v>81</v>
      </c>
      <c r="B20" s="227">
        <f>SUM(B6:B19)</f>
        <v>0</v>
      </c>
      <c r="C20" s="227">
        <f>SUM(C6:C19)</f>
        <v>0</v>
      </c>
      <c r="D20" s="227">
        <f>SUM(D6:D19)</f>
        <v>0</v>
      </c>
      <c r="E20" s="227">
        <f>SUM(E6:E19)</f>
        <v>0</v>
      </c>
      <c r="F20" s="227">
        <f>SUM(F6:F19)</f>
        <v>0</v>
      </c>
      <c r="G20" s="86"/>
    </row>
    <row r="21" spans="1:14" x14ac:dyDescent="0.2">
      <c r="A21" s="87"/>
      <c r="B21" s="18"/>
      <c r="C21" s="18"/>
      <c r="D21" s="18"/>
      <c r="E21" s="18"/>
      <c r="F21" s="18"/>
      <c r="G21" s="86"/>
    </row>
    <row r="22" spans="1:14" x14ac:dyDescent="0.2">
      <c r="A22" s="87" t="s">
        <v>162</v>
      </c>
      <c r="B22" s="17">
        <f>(B7*0.58)+SUM(B8:B19)</f>
        <v>0</v>
      </c>
      <c r="C22" s="17">
        <f>(C7*0.58)+SUM(C8:C19)</f>
        <v>0</v>
      </c>
      <c r="D22" s="17">
        <f>(D7*0.58)+SUM(D8:D19)</f>
        <v>0</v>
      </c>
      <c r="E22" s="17">
        <f>(E7*0.58)+SUM(E8:E19)</f>
        <v>0</v>
      </c>
      <c r="F22" s="17">
        <f>(F7*0.58)+SUM(F8:F19)</f>
        <v>0</v>
      </c>
      <c r="G22" s="86"/>
    </row>
    <row r="23" spans="1:14" x14ac:dyDescent="0.2">
      <c r="A23" s="250" t="s">
        <v>163</v>
      </c>
      <c r="B23" s="88"/>
      <c r="C23" s="88"/>
      <c r="D23" s="88"/>
      <c r="E23" s="88"/>
      <c r="F23" s="88"/>
      <c r="G23" s="89"/>
    </row>
    <row r="25" spans="1:14" x14ac:dyDescent="0.2">
      <c r="A25" s="178"/>
      <c r="B25" s="179"/>
      <c r="C25" s="179"/>
      <c r="D25" s="179"/>
      <c r="E25" s="179"/>
      <c r="F25" s="179"/>
      <c r="G25" s="179"/>
    </row>
    <row r="26" spans="1:14" x14ac:dyDescent="0.2">
      <c r="A26" s="178"/>
      <c r="B26" s="179"/>
      <c r="C26" s="179"/>
      <c r="D26" s="179"/>
      <c r="E26" s="179"/>
      <c r="F26" s="179"/>
    </row>
    <row r="27" spans="1:14" x14ac:dyDescent="0.2">
      <c r="A27" s="178"/>
      <c r="B27" s="179"/>
      <c r="C27" s="179"/>
      <c r="D27" s="179"/>
      <c r="E27" s="179"/>
      <c r="F27" s="179"/>
    </row>
  </sheetData>
  <sheetProtection password="DF6E" sheet="1"/>
  <mergeCells count="1">
    <mergeCell ref="B4:F4"/>
  </mergeCells>
  <phoneticPr fontId="2" type="noConversion"/>
  <printOptions horizontalCentered="1"/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103"/>
  <sheetViews>
    <sheetView zoomScale="80" zoomScaleNormal="80" workbookViewId="0">
      <selection activeCell="E21" sqref="E21"/>
    </sheetView>
  </sheetViews>
  <sheetFormatPr defaultColWidth="11.42578125" defaultRowHeight="12.75" x14ac:dyDescent="0.2"/>
  <cols>
    <col min="1" max="1" width="33.28515625" style="4" customWidth="1"/>
    <col min="2" max="2" width="12.42578125" style="4" bestFit="1" customWidth="1"/>
    <col min="3" max="4" width="12" style="4" bestFit="1" customWidth="1"/>
    <col min="5" max="5" width="12" style="2" bestFit="1" customWidth="1"/>
    <col min="6" max="7" width="12" style="13" bestFit="1" customWidth="1"/>
    <col min="8" max="8" width="2" style="2" customWidth="1"/>
    <col min="9" max="9" width="10.7109375" style="2" customWidth="1"/>
    <col min="10" max="10" width="1.7109375" style="2" customWidth="1"/>
    <col min="11" max="34" width="9.140625" style="2" customWidth="1"/>
    <col min="35" max="16384" width="11.42578125" style="4"/>
  </cols>
  <sheetData>
    <row r="1" spans="1:34" ht="18.75" x14ac:dyDescent="0.3">
      <c r="A1" s="182" t="str">
        <f>'Page 3-Assumptions'!A1</f>
        <v>CSI CHARTER SCHOOL</v>
      </c>
      <c r="E1" s="307" t="s">
        <v>183</v>
      </c>
      <c r="F1" s="307"/>
      <c r="G1" s="307"/>
      <c r="H1" s="307"/>
      <c r="I1" s="307"/>
    </row>
    <row r="2" spans="1:34" ht="18.75" x14ac:dyDescent="0.3">
      <c r="A2" s="182" t="s">
        <v>130</v>
      </c>
      <c r="F2" s="2"/>
      <c r="G2" s="2"/>
    </row>
    <row r="3" spans="1:34" x14ac:dyDescent="0.2">
      <c r="F3" s="2"/>
      <c r="G3" s="2"/>
    </row>
    <row r="4" spans="1:34" s="9" customFormat="1" ht="18.75" customHeight="1" x14ac:dyDescent="0.2">
      <c r="A4" s="184"/>
      <c r="B4" s="183" t="str">
        <f>'Page 10-6 yr Budget-detail'!B4</f>
        <v>YEAR 0</v>
      </c>
      <c r="C4" s="183" t="str">
        <f>'Page 10-6 yr Budget-detail'!C4</f>
        <v>YEAR 1</v>
      </c>
      <c r="D4" s="183" t="str">
        <f>'Page 10-6 yr Budget-detail'!D4</f>
        <v>YEAR 2</v>
      </c>
      <c r="E4" s="183" t="str">
        <f>'Page 10-6 yr Budget-detail'!E4</f>
        <v>YEAR 3</v>
      </c>
      <c r="F4" s="183" t="str">
        <f>'Page 10-6 yr Budget-detail'!F4</f>
        <v>YEAR 4</v>
      </c>
      <c r="G4" s="183" t="str">
        <f>'Page 10-6 yr Budget-detail'!G4</f>
        <v>YEAR 5</v>
      </c>
      <c r="H4" s="185"/>
      <c r="I4" s="397" t="s">
        <v>52</v>
      </c>
      <c r="J4" s="18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4" ht="19.5" customHeight="1" x14ac:dyDescent="0.2">
      <c r="A5" s="209" t="s">
        <v>215</v>
      </c>
      <c r="B5" s="210" t="str">
        <f>'Page 4-Year 0'!E6</f>
        <v>N/A</v>
      </c>
      <c r="C5" s="225">
        <f>'Page 5-Year 1'!E5</f>
        <v>0</v>
      </c>
      <c r="D5" s="225">
        <f>'Page 6-Year 2'!E5</f>
        <v>0</v>
      </c>
      <c r="E5" s="225">
        <f>'Page 7-Year 3'!E5</f>
        <v>0</v>
      </c>
      <c r="F5" s="225">
        <f>'Page 8-Year 4'!E5</f>
        <v>0</v>
      </c>
      <c r="G5" s="225">
        <f>'Page 9-Year 5'!E5</f>
        <v>0</v>
      </c>
      <c r="H5" s="186"/>
      <c r="I5" s="398"/>
      <c r="J5" s="86"/>
      <c r="AG5" s="4"/>
      <c r="AH5" s="4"/>
    </row>
    <row r="6" spans="1:34" s="11" customFormat="1" x14ac:dyDescent="0.2">
      <c r="A6" s="291" t="s">
        <v>184</v>
      </c>
      <c r="B6" s="298">
        <v>0</v>
      </c>
      <c r="C6" s="298">
        <v>0</v>
      </c>
      <c r="D6" s="298">
        <v>0</v>
      </c>
      <c r="E6" s="298">
        <v>0</v>
      </c>
      <c r="F6" s="298">
        <v>0</v>
      </c>
      <c r="G6" s="328">
        <v>0</v>
      </c>
      <c r="H6" s="41"/>
      <c r="I6" s="294">
        <v>0</v>
      </c>
      <c r="J6" s="188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s="11" customFormat="1" x14ac:dyDescent="0.2">
      <c r="A7" s="291"/>
      <c r="B7" s="298"/>
      <c r="C7" s="325"/>
      <c r="D7" s="325"/>
      <c r="E7" s="325"/>
      <c r="F7" s="325"/>
      <c r="G7" s="325"/>
      <c r="H7" s="41"/>
      <c r="I7" s="295"/>
      <c r="J7" s="18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4" s="11" customFormat="1" x14ac:dyDescent="0.2">
      <c r="A8" s="291"/>
      <c r="B8" s="298"/>
      <c r="C8" s="298"/>
      <c r="D8" s="298"/>
      <c r="E8" s="298"/>
      <c r="F8" s="298"/>
      <c r="G8" s="325"/>
      <c r="H8" s="262"/>
      <c r="I8" s="295"/>
      <c r="J8" s="188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4" x14ac:dyDescent="0.2">
      <c r="A9" s="292"/>
      <c r="B9" s="298"/>
      <c r="C9" s="298"/>
      <c r="D9" s="298"/>
      <c r="E9" s="298"/>
      <c r="F9" s="298"/>
      <c r="G9" s="325"/>
      <c r="H9" s="18"/>
      <c r="I9" s="295"/>
      <c r="J9" s="188"/>
    </row>
    <row r="10" spans="1:34" x14ac:dyDescent="0.2">
      <c r="A10" s="292"/>
      <c r="B10" s="298"/>
      <c r="C10" s="298"/>
      <c r="D10" s="325"/>
      <c r="E10" s="327"/>
      <c r="F10" s="298"/>
      <c r="G10" s="325"/>
      <c r="H10" s="18"/>
      <c r="I10" s="295"/>
      <c r="J10" s="188"/>
    </row>
    <row r="11" spans="1:34" x14ac:dyDescent="0.2">
      <c r="A11" s="292"/>
      <c r="B11" s="298"/>
      <c r="C11" s="298"/>
      <c r="D11" s="325"/>
      <c r="E11" s="327"/>
      <c r="F11" s="298"/>
      <c r="G11" s="325"/>
      <c r="H11" s="18"/>
      <c r="I11" s="295"/>
      <c r="J11" s="188"/>
    </row>
    <row r="12" spans="1:34" x14ac:dyDescent="0.2">
      <c r="A12" s="292"/>
      <c r="B12" s="298"/>
      <c r="C12" s="298"/>
      <c r="D12" s="325"/>
      <c r="E12" s="327"/>
      <c r="F12" s="298"/>
      <c r="G12" s="325"/>
      <c r="H12" s="18"/>
      <c r="I12" s="295"/>
      <c r="J12" s="188"/>
    </row>
    <row r="13" spans="1:34" x14ac:dyDescent="0.2">
      <c r="A13" s="292"/>
      <c r="B13" s="298"/>
      <c r="C13" s="298"/>
      <c r="D13" s="325"/>
      <c r="E13" s="327"/>
      <c r="F13" s="298"/>
      <c r="G13" s="325"/>
      <c r="H13" s="18"/>
      <c r="I13" s="295"/>
      <c r="J13" s="188"/>
    </row>
    <row r="14" spans="1:34" x14ac:dyDescent="0.2">
      <c r="A14" s="293"/>
      <c r="B14" s="325"/>
      <c r="C14" s="325"/>
      <c r="D14" s="325"/>
      <c r="E14" s="325"/>
      <c r="F14" s="325"/>
      <c r="G14" s="325"/>
      <c r="H14" s="18"/>
      <c r="I14" s="296"/>
      <c r="J14" s="188"/>
      <c r="K14" s="2" t="s">
        <v>76</v>
      </c>
    </row>
    <row r="15" spans="1:34" s="12" customFormat="1" x14ac:dyDescent="0.2">
      <c r="A15" s="189" t="s">
        <v>216</v>
      </c>
      <c r="B15" s="329">
        <f t="shared" ref="B15:G15" si="0">SUM(B6:B14)</f>
        <v>0</v>
      </c>
      <c r="C15" s="329">
        <f t="shared" si="0"/>
        <v>0</v>
      </c>
      <c r="D15" s="329">
        <f t="shared" si="0"/>
        <v>0</v>
      </c>
      <c r="E15" s="329">
        <f t="shared" si="0"/>
        <v>0</v>
      </c>
      <c r="F15" s="329">
        <f t="shared" si="0"/>
        <v>0</v>
      </c>
      <c r="G15" s="329">
        <f t="shared" si="0"/>
        <v>0</v>
      </c>
      <c r="H15" s="18"/>
      <c r="I15" s="43"/>
      <c r="J15" s="18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s="2" customFormat="1" x14ac:dyDescent="0.2">
      <c r="A16" s="190"/>
      <c r="B16" s="41"/>
      <c r="C16" s="41"/>
      <c r="D16" s="41"/>
      <c r="E16" s="41"/>
      <c r="F16" s="41"/>
      <c r="G16" s="41"/>
      <c r="H16" s="18"/>
      <c r="I16" s="43"/>
      <c r="J16" s="188"/>
    </row>
    <row r="17" spans="1:34" s="11" customFormat="1" ht="15.75" customHeight="1" x14ac:dyDescent="0.2">
      <c r="A17" s="209" t="s">
        <v>53</v>
      </c>
      <c r="B17" s="211" t="str">
        <f t="shared" ref="B17:G17" si="1">B5</f>
        <v>N/A</v>
      </c>
      <c r="C17" s="225">
        <f t="shared" si="1"/>
        <v>0</v>
      </c>
      <c r="D17" s="225">
        <f t="shared" si="1"/>
        <v>0</v>
      </c>
      <c r="E17" s="225">
        <f t="shared" si="1"/>
        <v>0</v>
      </c>
      <c r="F17" s="225">
        <f t="shared" si="1"/>
        <v>0</v>
      </c>
      <c r="G17" s="249">
        <f t="shared" si="1"/>
        <v>0</v>
      </c>
      <c r="H17" s="41"/>
      <c r="I17" s="44"/>
      <c r="J17" s="188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x14ac:dyDescent="0.2">
      <c r="A18" s="291" t="s">
        <v>185</v>
      </c>
      <c r="B18" s="298">
        <v>0</v>
      </c>
      <c r="C18" s="324">
        <v>0</v>
      </c>
      <c r="D18" s="324">
        <v>0</v>
      </c>
      <c r="E18" s="325">
        <v>0</v>
      </c>
      <c r="F18" s="298">
        <v>0</v>
      </c>
      <c r="G18" s="325">
        <v>0</v>
      </c>
      <c r="H18" s="42"/>
      <c r="I18" s="294">
        <v>0</v>
      </c>
      <c r="J18" s="188"/>
    </row>
    <row r="19" spans="1:34" x14ac:dyDescent="0.2">
      <c r="A19" s="291"/>
      <c r="B19" s="298"/>
      <c r="C19" s="298"/>
      <c r="D19" s="298"/>
      <c r="E19" s="325"/>
      <c r="F19" s="325"/>
      <c r="G19" s="325"/>
      <c r="H19" s="42"/>
      <c r="I19" s="295"/>
      <c r="J19" s="188"/>
      <c r="L19" s="2" t="s">
        <v>76</v>
      </c>
    </row>
    <row r="20" spans="1:34" x14ac:dyDescent="0.2">
      <c r="A20" s="292"/>
      <c r="B20" s="298"/>
      <c r="C20" s="298"/>
      <c r="D20" s="298"/>
      <c r="E20" s="325"/>
      <c r="F20" s="325"/>
      <c r="G20" s="325"/>
      <c r="H20" s="42"/>
      <c r="I20" s="295"/>
      <c r="J20" s="188"/>
    </row>
    <row r="21" spans="1:34" x14ac:dyDescent="0.2">
      <c r="A21" s="297"/>
      <c r="B21" s="298"/>
      <c r="C21" s="298"/>
      <c r="D21" s="298"/>
      <c r="E21" s="325"/>
      <c r="F21" s="325"/>
      <c r="G21" s="325"/>
      <c r="H21" s="42" t="s">
        <v>76</v>
      </c>
      <c r="I21" s="295"/>
      <c r="J21" s="188"/>
    </row>
    <row r="22" spans="1:34" x14ac:dyDescent="0.2">
      <c r="A22" s="292"/>
      <c r="B22" s="298"/>
      <c r="C22" s="298"/>
      <c r="D22" s="325"/>
      <c r="E22" s="326"/>
      <c r="F22" s="325"/>
      <c r="G22" s="325"/>
      <c r="H22" s="42"/>
      <c r="I22" s="295"/>
      <c r="J22" s="188"/>
    </row>
    <row r="23" spans="1:34" x14ac:dyDescent="0.2">
      <c r="A23" s="292"/>
      <c r="B23" s="298"/>
      <c r="C23" s="325"/>
      <c r="D23" s="325"/>
      <c r="E23" s="326"/>
      <c r="F23" s="325"/>
      <c r="G23" s="325"/>
      <c r="H23" s="42"/>
      <c r="I23" s="295"/>
      <c r="J23" s="188"/>
    </row>
    <row r="24" spans="1:34" x14ac:dyDescent="0.2">
      <c r="A24" s="292"/>
      <c r="B24" s="298"/>
      <c r="C24" s="325"/>
      <c r="D24" s="325"/>
      <c r="E24" s="327"/>
      <c r="F24" s="298"/>
      <c r="G24" s="325"/>
      <c r="H24" s="42"/>
      <c r="I24" s="295"/>
      <c r="J24" s="188"/>
    </row>
    <row r="25" spans="1:34" x14ac:dyDescent="0.2">
      <c r="A25" s="292"/>
      <c r="B25" s="298"/>
      <c r="C25" s="298"/>
      <c r="D25" s="325"/>
      <c r="E25" s="327"/>
      <c r="F25" s="298"/>
      <c r="G25" s="325"/>
      <c r="H25" s="42"/>
      <c r="I25" s="295"/>
      <c r="J25" s="188"/>
    </row>
    <row r="26" spans="1:34" x14ac:dyDescent="0.2">
      <c r="A26" s="292"/>
      <c r="B26" s="298"/>
      <c r="C26" s="298"/>
      <c r="D26" s="325"/>
      <c r="E26" s="327"/>
      <c r="F26" s="298"/>
      <c r="G26" s="325"/>
      <c r="H26" s="42"/>
      <c r="I26" s="295"/>
      <c r="J26" s="188"/>
    </row>
    <row r="27" spans="1:34" x14ac:dyDescent="0.2">
      <c r="A27" s="220" t="s">
        <v>135</v>
      </c>
      <c r="B27" s="221"/>
      <c r="C27" s="222"/>
      <c r="D27" s="223"/>
      <c r="E27" s="224"/>
      <c r="F27" s="222"/>
      <c r="G27" s="223"/>
      <c r="H27" s="42"/>
      <c r="I27" s="201"/>
      <c r="J27" s="188"/>
    </row>
    <row r="28" spans="1:34" x14ac:dyDescent="0.2">
      <c r="A28" s="203"/>
      <c r="B28" s="199"/>
      <c r="C28" s="204"/>
      <c r="D28" s="200"/>
      <c r="E28" s="205"/>
      <c r="F28" s="204"/>
      <c r="G28" s="200"/>
      <c r="H28" s="42"/>
      <c r="I28" s="201">
        <v>1000</v>
      </c>
      <c r="J28" s="188"/>
    </row>
    <row r="29" spans="1:34" x14ac:dyDescent="0.2">
      <c r="A29" s="203" t="s">
        <v>76</v>
      </c>
      <c r="B29" s="199"/>
      <c r="C29" s="204"/>
      <c r="D29" s="204"/>
      <c r="E29" s="204"/>
      <c r="F29" s="204"/>
      <c r="G29" s="206"/>
      <c r="H29" s="42"/>
      <c r="I29" s="202"/>
      <c r="J29" s="188"/>
    </row>
    <row r="30" spans="1:34" s="12" customFormat="1" x14ac:dyDescent="0.2">
      <c r="A30" s="191" t="s">
        <v>79</v>
      </c>
      <c r="B30" s="329">
        <f t="shared" ref="B30:G30" si="2">SUM(B18:B26)</f>
        <v>0</v>
      </c>
      <c r="C30" s="329">
        <f t="shared" si="2"/>
        <v>0</v>
      </c>
      <c r="D30" s="329">
        <f t="shared" si="2"/>
        <v>0</v>
      </c>
      <c r="E30" s="329">
        <f t="shared" si="2"/>
        <v>0</v>
      </c>
      <c r="F30" s="329">
        <f t="shared" si="2"/>
        <v>0</v>
      </c>
      <c r="G30" s="329">
        <f t="shared" si="2"/>
        <v>0</v>
      </c>
      <c r="H30" s="18"/>
      <c r="I30" s="18"/>
      <c r="J30" s="86"/>
      <c r="K30" s="2"/>
      <c r="L30" s="9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2" customFormat="1" x14ac:dyDescent="0.2">
      <c r="A31" s="190"/>
      <c r="B31" s="18"/>
      <c r="C31" s="18"/>
      <c r="D31" s="18"/>
      <c r="E31" s="18"/>
      <c r="F31" s="18"/>
      <c r="G31" s="18"/>
      <c r="H31" s="18"/>
      <c r="I31" s="18"/>
      <c r="J31" s="86"/>
    </row>
    <row r="32" spans="1:34" s="11" customFormat="1" x14ac:dyDescent="0.2">
      <c r="A32" s="207" t="s">
        <v>78</v>
      </c>
      <c r="B32" s="208">
        <f>(SUMPRODUCT(B6:B14,$I6:$I14))+(SUMPRODUCT(B18:B29,$I18:$I29))</f>
        <v>0</v>
      </c>
      <c r="C32" s="207">
        <f>(SUMPRODUCT(C6:C14,$I6:$I14)*(1+$I32))+(SUMPRODUCT(C18:C29,$I18:$I29)*(1+$I32))</f>
        <v>0</v>
      </c>
      <c r="D32" s="207">
        <f>(SUMPRODUCT(D6:D14,$I6:$I14)*(1+($I32*2))+(SUMPRODUCT(D18:D29,$I18:$I29)*(1+($I32*2))))</f>
        <v>0</v>
      </c>
      <c r="E32" s="207">
        <f>(SUMPRODUCT(E6:E14,$I6:$I14)*(1+($I32*3))+(SUMPRODUCT(E18:E29,$I18:$I29)*(1+($I32*3))))</f>
        <v>0</v>
      </c>
      <c r="F32" s="207">
        <f>(SUMPRODUCT(F6:F14,$I6:$I14)*(1+($I32*4))+(SUMPRODUCT(F18:F29,$I18:$I29)*(1+($I32*4))))</f>
        <v>0</v>
      </c>
      <c r="G32" s="207">
        <f>(SUMPRODUCT(G6:G14,$I6:$I14)*(1+($I32*5))+(SUMPRODUCT(G18:G29,$I18:$I29)*(1+($I32*5))))</f>
        <v>0</v>
      </c>
      <c r="H32" s="41"/>
      <c r="I32" s="212">
        <v>0.02</v>
      </c>
      <c r="J32" s="192"/>
      <c r="K32" s="365" t="s">
        <v>138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x14ac:dyDescent="0.2">
      <c r="A33" s="190"/>
      <c r="B33" s="107"/>
      <c r="C33" s="107"/>
      <c r="D33" s="107"/>
      <c r="E33" s="107"/>
      <c r="F33" s="107"/>
      <c r="G33" s="107"/>
      <c r="H33" s="18"/>
      <c r="I33" s="18" t="s">
        <v>91</v>
      </c>
      <c r="J33" s="8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">
      <c r="A34" s="190"/>
      <c r="B34" s="18"/>
      <c r="C34" s="18"/>
      <c r="D34" s="18"/>
      <c r="E34" s="18"/>
      <c r="F34" s="18"/>
      <c r="G34" s="18"/>
      <c r="H34" s="18"/>
      <c r="I34" s="18"/>
      <c r="J34" s="8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">
      <c r="A35" s="189" t="s">
        <v>54</v>
      </c>
      <c r="B35" s="269">
        <f>B15</f>
        <v>0</v>
      </c>
      <c r="C35" s="269">
        <f>C15-C14</f>
        <v>0</v>
      </c>
      <c r="D35" s="269">
        <f>D15-D14</f>
        <v>0</v>
      </c>
      <c r="E35" s="269">
        <f>E15-E14</f>
        <v>0</v>
      </c>
      <c r="F35" s="269">
        <f>F15-F14</f>
        <v>0</v>
      </c>
      <c r="G35" s="269">
        <f>G15-G14</f>
        <v>0</v>
      </c>
      <c r="H35" s="18"/>
      <c r="I35" s="18"/>
      <c r="J35" s="8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3.5" thickBot="1" x14ac:dyDescent="0.25">
      <c r="A36" s="193" t="s">
        <v>55</v>
      </c>
      <c r="B36" s="108">
        <f t="shared" ref="B36:G36" si="3">B30</f>
        <v>0</v>
      </c>
      <c r="C36" s="108">
        <f t="shared" si="3"/>
        <v>0</v>
      </c>
      <c r="D36" s="108">
        <f t="shared" si="3"/>
        <v>0</v>
      </c>
      <c r="E36" s="108">
        <f t="shared" si="3"/>
        <v>0</v>
      </c>
      <c r="F36" s="108">
        <f t="shared" si="3"/>
        <v>0</v>
      </c>
      <c r="G36" s="108">
        <f t="shared" si="3"/>
        <v>0</v>
      </c>
      <c r="H36" s="18"/>
      <c r="I36" s="18"/>
      <c r="J36" s="8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">
      <c r="A37" s="194" t="s">
        <v>56</v>
      </c>
      <c r="B37" s="109">
        <f t="shared" ref="B37:G37" si="4">SUM(B35:B36)</f>
        <v>0</v>
      </c>
      <c r="C37" s="109">
        <f t="shared" si="4"/>
        <v>0</v>
      </c>
      <c r="D37" s="109">
        <f t="shared" si="4"/>
        <v>0</v>
      </c>
      <c r="E37" s="109">
        <f t="shared" si="4"/>
        <v>0</v>
      </c>
      <c r="F37" s="109">
        <f t="shared" si="4"/>
        <v>0</v>
      </c>
      <c r="G37" s="109">
        <f t="shared" si="4"/>
        <v>0</v>
      </c>
      <c r="H37" s="18"/>
      <c r="I37" s="18"/>
      <c r="J37" s="8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3.5" customHeight="1" x14ac:dyDescent="0.2">
      <c r="A38" s="186"/>
      <c r="B38" s="18"/>
      <c r="C38" s="18"/>
      <c r="D38" s="18"/>
      <c r="E38" s="18"/>
      <c r="F38" s="18"/>
      <c r="G38" s="18"/>
      <c r="H38" s="18"/>
      <c r="I38" s="18"/>
      <c r="J38" s="8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">
      <c r="A39" s="190" t="s">
        <v>57</v>
      </c>
      <c r="B39" s="45"/>
      <c r="C39" s="45" t="e">
        <f>(ROUND(C5/(C35),0)&amp;":1")</f>
        <v>#DIV/0!</v>
      </c>
      <c r="D39" s="45" t="e">
        <f>(ROUND(D5/(D35),0)&amp;":1")</f>
        <v>#DIV/0!</v>
      </c>
      <c r="E39" s="45" t="e">
        <f>(ROUND(E5/(E35),0)&amp;":1")</f>
        <v>#DIV/0!</v>
      </c>
      <c r="F39" s="45" t="e">
        <f>(ROUND(F5/(F35),0)&amp;":1")</f>
        <v>#DIV/0!</v>
      </c>
      <c r="G39" s="45" t="e">
        <f>(ROUND(G5/(G35),0)&amp;":1")</f>
        <v>#DIV/0!</v>
      </c>
      <c r="H39" s="18"/>
      <c r="I39" s="18"/>
      <c r="J39" s="8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">
      <c r="A40" s="190" t="s">
        <v>58</v>
      </c>
      <c r="B40" s="45"/>
      <c r="C40" s="45" t="e">
        <f>(ROUND(C5/(C37),0)&amp;":1")</f>
        <v>#DIV/0!</v>
      </c>
      <c r="D40" s="45" t="e">
        <f>(ROUND(D5/(D37),0)&amp;":1")</f>
        <v>#DIV/0!</v>
      </c>
      <c r="E40" s="45" t="e">
        <f>(ROUND(E5/(E37),0)&amp;":1")</f>
        <v>#DIV/0!</v>
      </c>
      <c r="F40" s="45" t="e">
        <f>(ROUND(F5/(F37),0)&amp;":1")</f>
        <v>#DIV/0!</v>
      </c>
      <c r="G40" s="45" t="e">
        <f>(ROUND(G5/(G37),0)&amp;":1")</f>
        <v>#DIV/0!</v>
      </c>
      <c r="H40" s="18"/>
      <c r="I40" s="18"/>
      <c r="J40" s="8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8.25" customHeight="1" x14ac:dyDescent="0.2">
      <c r="A41" s="195"/>
      <c r="B41" s="88"/>
      <c r="C41" s="88"/>
      <c r="D41" s="88"/>
      <c r="E41" s="88"/>
      <c r="F41" s="88"/>
      <c r="G41" s="88"/>
      <c r="H41" s="88"/>
      <c r="I41" s="88"/>
      <c r="J41" s="8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">
      <c r="F42" s="2"/>
      <c r="G42" s="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">
      <c r="F43" s="2"/>
      <c r="G43" s="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idden="1" x14ac:dyDescent="0.2">
      <c r="A44" s="4" t="s">
        <v>169</v>
      </c>
      <c r="B44" s="255">
        <f>((B6*$I$6)+(B7*$I$7)+(B9*$I$9)+(B10*$I$10)+(B11*$I$11)+(B12*$I$12))</f>
        <v>0</v>
      </c>
      <c r="C44" s="255">
        <f>((C6*$I$6)+(C7*$I$7)+(C8*$I$8)+(C9*$I$9)+(C10*$I$10)+(C11*$I$11)+(C12*$I$12))*(1+$I$32)</f>
        <v>0</v>
      </c>
      <c r="D44" s="255">
        <f>((D6*$I$6)+(D7*$I$7)+(D8*$I$8)+(D9*$I$9)+(D10*$I$10)+(D11*$I$11)+(D12*$I$12))*(1+($I32*2))</f>
        <v>0</v>
      </c>
      <c r="E44" s="255">
        <f>((E6*$I$6)+(E7*$I$7)+(E8*$I$8)+(E9*$I$9)+(E10*$I$10)+(E11*$I$11)+(E12*$I$12))*(1+($I32*3))</f>
        <v>0</v>
      </c>
      <c r="F44" s="255">
        <f>((F6*$I$6)+(F7*$I$7)+(F8*$I$8)+(F9*$I$9)+(F10*$I$10)+(F11*$I$11)+(F12*$I$12))*(1+($I32*4))</f>
        <v>0</v>
      </c>
      <c r="G44" s="255">
        <f>((G6*$I$6)+(G7*$I$7)+(G8*$I$8)+(G9*$I$9)+(G10*$I$10)+(G11*$I$11)+(G12*$I$12))*(1+($I32*5))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idden="1" x14ac:dyDescent="0.2">
      <c r="A45" s="4" t="s">
        <v>170</v>
      </c>
      <c r="B45" s="255">
        <f>((B18*$I$18)+(B19*$I$19)+(B20*$I$20)+(B21*$I$21)+(B22*$I$22)+(B23*$I$23)+(B24*$I$24))</f>
        <v>0</v>
      </c>
      <c r="C45" s="255">
        <f>((C18*$I$18)+(C19*$I$19)+(C20*$I$20)+(C21*$I$21)+(C22*$I$22)+(C23*$I$23)+(C24*$I$24))*(1+$I$32)</f>
        <v>0</v>
      </c>
      <c r="D45" s="255">
        <f>((D18*$I$18)+(D19*$I$19)+(D20*$I$20)+(D21*$I$21)+(D22*$I$22)+(D23*$I$23)+(D24*$I$24))*(1+($I32*2))</f>
        <v>0</v>
      </c>
      <c r="E45" s="255">
        <f>((E18*$I$18)+(E19*$I$19)+(E20*$I$20)+(E21*$I$21)+(E22*$I$22)+(E23*$I$23)+(E24*$I$24))*(1+($I32*3))</f>
        <v>0</v>
      </c>
      <c r="F45" s="255">
        <f>((F18*$I$18)+(F19*$I$19)+(F20*$I$20)+(F21*$I$21)+(F22*$I$22)+(F23*$I$23)+(F24*$I$24))*(1+($I32*4))</f>
        <v>0</v>
      </c>
      <c r="G45" s="255">
        <f>((G18*$I$18)+(G19*$I$19)+(G20*$I$20)+(G21*$I$21)+(G22*$I$22)+(G23*$I$23)+(G24*$I$24))*(1+($I32*5))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idden="1" x14ac:dyDescent="0.2">
      <c r="F46" s="2"/>
      <c r="G46" s="2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idden="1" x14ac:dyDescent="0.2">
      <c r="A47" s="4" t="s">
        <v>222</v>
      </c>
      <c r="B47" s="255">
        <f t="shared" ref="B47:G47" si="5">B32-SUM(B44:B45)</f>
        <v>0</v>
      </c>
      <c r="C47" s="255">
        <f t="shared" si="5"/>
        <v>0</v>
      </c>
      <c r="D47" s="255">
        <f t="shared" si="5"/>
        <v>0</v>
      </c>
      <c r="E47" s="255">
        <f t="shared" si="5"/>
        <v>0</v>
      </c>
      <c r="F47" s="255">
        <f t="shared" si="5"/>
        <v>0</v>
      </c>
      <c r="G47" s="255">
        <f t="shared" si="5"/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">
      <c r="F48" s="2"/>
      <c r="G48" s="2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5:34" x14ac:dyDescent="0.2">
      <c r="E49" s="4"/>
      <c r="F49" s="2"/>
      <c r="G49" s="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5:34" x14ac:dyDescent="0.2">
      <c r="E50" s="4"/>
      <c r="F50" s="2"/>
      <c r="G50" s="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5:34" x14ac:dyDescent="0.2">
      <c r="E51" s="4"/>
      <c r="F51" s="2"/>
      <c r="G51" s="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5:34" x14ac:dyDescent="0.2">
      <c r="E52" s="4"/>
      <c r="F52" s="2"/>
      <c r="G52" s="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5:34" x14ac:dyDescent="0.2">
      <c r="E53" s="4"/>
      <c r="F53" s="2"/>
      <c r="G53" s="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5:34" x14ac:dyDescent="0.2">
      <c r="E54" s="4"/>
      <c r="F54" s="2"/>
      <c r="G54" s="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5:34" x14ac:dyDescent="0.2">
      <c r="E55" s="4"/>
      <c r="F55" s="2"/>
      <c r="G55" s="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5:34" x14ac:dyDescent="0.2">
      <c r="E56" s="4"/>
      <c r="F56" s="2"/>
      <c r="G56" s="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5:34" x14ac:dyDescent="0.2">
      <c r="E57" s="4"/>
      <c r="F57" s="2"/>
      <c r="G57" s="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5:34" x14ac:dyDescent="0.2">
      <c r="E58" s="4"/>
      <c r="F58" s="2"/>
      <c r="G58" s="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5:34" x14ac:dyDescent="0.2">
      <c r="E59" s="4"/>
      <c r="F59" s="2"/>
      <c r="G59" s="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5:34" x14ac:dyDescent="0.2">
      <c r="E60" s="4"/>
      <c r="F60" s="2"/>
      <c r="G60" s="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5:34" x14ac:dyDescent="0.2">
      <c r="E61" s="4"/>
      <c r="F61" s="2"/>
      <c r="G61" s="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5:34" x14ac:dyDescent="0.2">
      <c r="E62" s="4"/>
      <c r="F62" s="2"/>
      <c r="G62" s="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5:34" x14ac:dyDescent="0.2">
      <c r="E63" s="4"/>
      <c r="F63" s="2"/>
      <c r="G63" s="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5:34" x14ac:dyDescent="0.2">
      <c r="E64" s="4"/>
      <c r="F64" s="2"/>
      <c r="G64" s="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5:34" x14ac:dyDescent="0.2">
      <c r="E65" s="4"/>
      <c r="F65" s="2"/>
      <c r="G65" s="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5:34" x14ac:dyDescent="0.2">
      <c r="E66" s="4"/>
      <c r="F66" s="2"/>
      <c r="G66" s="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5:34" x14ac:dyDescent="0.2">
      <c r="E67" s="4"/>
      <c r="F67" s="2"/>
      <c r="G67" s="2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5:34" x14ac:dyDescent="0.2">
      <c r="E68" s="4"/>
      <c r="F68" s="2"/>
      <c r="G68" s="2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5:34" x14ac:dyDescent="0.2">
      <c r="E69" s="4"/>
      <c r="F69" s="2"/>
      <c r="G69" s="2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5:34" x14ac:dyDescent="0.2">
      <c r="E70" s="4"/>
      <c r="F70" s="2"/>
      <c r="G70" s="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5:34" x14ac:dyDescent="0.2">
      <c r="E71" s="4"/>
      <c r="F71" s="2"/>
      <c r="G71" s="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5:34" x14ac:dyDescent="0.2">
      <c r="E72" s="4"/>
      <c r="F72" s="2"/>
      <c r="G72" s="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5:34" x14ac:dyDescent="0.2">
      <c r="E73" s="4"/>
      <c r="F73" s="2"/>
      <c r="G73" s="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5:34" x14ac:dyDescent="0.2">
      <c r="E74" s="4"/>
      <c r="F74" s="2"/>
      <c r="G74" s="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5:34" x14ac:dyDescent="0.2">
      <c r="E75" s="4"/>
      <c r="F75" s="2"/>
      <c r="G75" s="2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5:34" x14ac:dyDescent="0.2">
      <c r="E76" s="4"/>
      <c r="F76" s="2"/>
      <c r="G76" s="2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5:34" x14ac:dyDescent="0.2">
      <c r="E77" s="4"/>
      <c r="F77" s="2"/>
      <c r="G77" s="2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5:34" x14ac:dyDescent="0.2">
      <c r="E78" s="4"/>
      <c r="F78" s="2"/>
      <c r="G78" s="2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5:34" x14ac:dyDescent="0.2">
      <c r="E79" s="4"/>
      <c r="F79" s="2"/>
      <c r="G79" s="2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5:34" x14ac:dyDescent="0.2">
      <c r="E80" s="4"/>
      <c r="F80" s="2"/>
      <c r="G80" s="2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5:34" x14ac:dyDescent="0.2">
      <c r="E81" s="4"/>
      <c r="F81" s="2"/>
      <c r="G81" s="2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5:34" x14ac:dyDescent="0.2">
      <c r="E82" s="4"/>
      <c r="F82" s="2"/>
      <c r="G82" s="2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5:34" x14ac:dyDescent="0.2">
      <c r="E83" s="4"/>
      <c r="F83" s="2"/>
      <c r="G83" s="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5:34" x14ac:dyDescent="0.2">
      <c r="E84" s="4"/>
      <c r="F84" s="2"/>
      <c r="G84" s="2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5:34" x14ac:dyDescent="0.2">
      <c r="E85" s="4"/>
      <c r="F85" s="2"/>
      <c r="G85" s="2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5:34" x14ac:dyDescent="0.2">
      <c r="E86" s="4"/>
      <c r="F86" s="2"/>
      <c r="G86" s="2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5:34" x14ac:dyDescent="0.2">
      <c r="E87" s="4"/>
      <c r="F87" s="2"/>
      <c r="G87" s="2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5:34" x14ac:dyDescent="0.2">
      <c r="E88" s="4"/>
      <c r="F88" s="2"/>
      <c r="G88" s="2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5:34" x14ac:dyDescent="0.2">
      <c r="E89" s="4"/>
      <c r="F89" s="2"/>
      <c r="G89" s="2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5:34" x14ac:dyDescent="0.2">
      <c r="E90" s="4"/>
      <c r="F90" s="2"/>
      <c r="G90" s="2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5:34" x14ac:dyDescent="0.2">
      <c r="E91" s="4"/>
      <c r="F91" s="2"/>
      <c r="G91" s="2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5:34" x14ac:dyDescent="0.2">
      <c r="E92" s="4"/>
      <c r="F92" s="2"/>
      <c r="G92" s="2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5:34" x14ac:dyDescent="0.2">
      <c r="E93" s="4"/>
      <c r="F93" s="2"/>
      <c r="G93" s="2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5:34" x14ac:dyDescent="0.2">
      <c r="E94" s="4"/>
      <c r="F94" s="2"/>
      <c r="G94" s="2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5:34" x14ac:dyDescent="0.2">
      <c r="E95" s="4"/>
      <c r="F95" s="2"/>
      <c r="G95" s="2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5:34" x14ac:dyDescent="0.2">
      <c r="E96" s="4"/>
      <c r="F96" s="2"/>
      <c r="G96" s="2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5:34" x14ac:dyDescent="0.2">
      <c r="E97" s="4"/>
      <c r="F97" s="2"/>
      <c r="G97" s="2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5:34" x14ac:dyDescent="0.2">
      <c r="E98" s="4"/>
      <c r="F98" s="2"/>
      <c r="G98" s="2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5:34" x14ac:dyDescent="0.2">
      <c r="E99" s="4"/>
      <c r="F99" s="2"/>
      <c r="G99" s="2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5:34" x14ac:dyDescent="0.2">
      <c r="E100" s="4"/>
      <c r="F100" s="2"/>
      <c r="G100" s="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5:34" x14ac:dyDescent="0.2">
      <c r="E101" s="4"/>
      <c r="F101" s="2"/>
      <c r="G101" s="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5:34" x14ac:dyDescent="0.2">
      <c r="E102" s="4"/>
      <c r="F102" s="2"/>
      <c r="G102" s="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5:34" x14ac:dyDescent="0.2">
      <c r="E103" s="4"/>
      <c r="F103" s="2"/>
      <c r="G103" s="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</sheetData>
  <sheetProtection password="DF6E" sheet="1"/>
  <mergeCells count="1">
    <mergeCell ref="I4:I5"/>
  </mergeCells>
  <phoneticPr fontId="3" type="noConversion"/>
  <printOptions horizontalCentered="1"/>
  <pageMargins left="0.41" right="0.23" top="0.38" bottom="0.41" header="0.28000000000000003" footer="0.3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O61"/>
  <sheetViews>
    <sheetView tabSelected="1" zoomScale="80" zoomScaleNormal="80" workbookViewId="0">
      <selection activeCell="J35" sqref="J35"/>
    </sheetView>
  </sheetViews>
  <sheetFormatPr defaultColWidth="11.42578125" defaultRowHeight="12.75" outlineLevelCol="1" x14ac:dyDescent="0.2"/>
  <cols>
    <col min="1" max="1" width="40.140625" style="92" customWidth="1"/>
    <col min="2" max="7" width="14.140625" style="92" customWidth="1" outlineLevel="1"/>
    <col min="8" max="8" width="46.140625" style="92" customWidth="1" outlineLevel="1"/>
    <col min="9" max="9" width="16.85546875" style="92" customWidth="1"/>
    <col min="10" max="10" width="64.28515625" style="379" bestFit="1" customWidth="1"/>
    <col min="11" max="15" width="11.42578125" style="380"/>
    <col min="16" max="16384" width="11.42578125" style="92"/>
  </cols>
  <sheetData>
    <row r="1" spans="1:15" ht="21" customHeight="1" x14ac:dyDescent="0.3">
      <c r="A1" s="119" t="str">
        <f>'Cover Page'!A17:H17</f>
        <v>CSI CHARTER SCHOOL</v>
      </c>
    </row>
    <row r="2" spans="1:15" ht="18.75" x14ac:dyDescent="0.3">
      <c r="A2" s="119" t="s">
        <v>51</v>
      </c>
      <c r="C2" s="282" t="s">
        <v>76</v>
      </c>
    </row>
    <row r="3" spans="1:15" x14ac:dyDescent="0.2">
      <c r="C3" s="282" t="s">
        <v>76</v>
      </c>
      <c r="H3" s="120" t="s">
        <v>260</v>
      </c>
      <c r="I3" s="120" t="s">
        <v>262</v>
      </c>
    </row>
    <row r="4" spans="1:15" x14ac:dyDescent="0.2">
      <c r="A4" s="120" t="s">
        <v>37</v>
      </c>
      <c r="B4" s="229" t="str">
        <f>'Page 10-6 yr Budget-detail'!B4</f>
        <v>YEAR 0</v>
      </c>
      <c r="C4" s="229" t="str">
        <f>'Page 10-6 yr Budget-detail'!C4</f>
        <v>YEAR 1</v>
      </c>
      <c r="D4" s="229" t="str">
        <f>'Page 10-6 yr Budget-detail'!D4</f>
        <v>YEAR 2</v>
      </c>
      <c r="E4" s="229" t="str">
        <f>'Page 10-6 yr Budget-detail'!E4</f>
        <v>YEAR 3</v>
      </c>
      <c r="F4" s="229" t="str">
        <f>'Page 10-6 yr Budget-detail'!F4</f>
        <v>YEAR 4</v>
      </c>
      <c r="G4" s="229" t="str">
        <f>'Page 10-6 yr Budget-detail'!G4</f>
        <v>YEAR 5</v>
      </c>
    </row>
    <row r="5" spans="1:15" x14ac:dyDescent="0.2">
      <c r="A5" s="125" t="s">
        <v>131</v>
      </c>
      <c r="B5" s="376"/>
      <c r="C5" s="313">
        <v>0</v>
      </c>
      <c r="D5" s="313">
        <v>0</v>
      </c>
      <c r="E5" s="313">
        <v>0</v>
      </c>
      <c r="F5" s="313">
        <v>0</v>
      </c>
      <c r="G5" s="313">
        <v>0</v>
      </c>
      <c r="H5" s="92" t="s">
        <v>191</v>
      </c>
      <c r="I5" s="92" t="s">
        <v>261</v>
      </c>
    </row>
    <row r="6" spans="1:15" s="263" customFormat="1" x14ac:dyDescent="0.2">
      <c r="A6" s="310" t="s">
        <v>190</v>
      </c>
      <c r="B6" s="377"/>
      <c r="C6" s="311">
        <v>0</v>
      </c>
      <c r="D6" s="311">
        <v>0</v>
      </c>
      <c r="E6" s="311">
        <v>0</v>
      </c>
      <c r="F6" s="311">
        <v>0</v>
      </c>
      <c r="G6" s="311">
        <v>0</v>
      </c>
      <c r="H6" s="92" t="s">
        <v>192</v>
      </c>
      <c r="J6" s="384"/>
      <c r="K6" s="381"/>
      <c r="L6" s="381"/>
      <c r="M6" s="381"/>
      <c r="N6" s="381"/>
      <c r="O6" s="381"/>
    </row>
    <row r="7" spans="1:15" x14ac:dyDescent="0.2">
      <c r="A7" s="126" t="s">
        <v>5</v>
      </c>
      <c r="B7" s="375"/>
      <c r="C7" s="312">
        <v>0</v>
      </c>
      <c r="D7" s="312">
        <v>0</v>
      </c>
      <c r="E7" s="312">
        <v>0</v>
      </c>
      <c r="F7" s="312">
        <v>0</v>
      </c>
      <c r="G7" s="312">
        <v>0</v>
      </c>
      <c r="H7" s="92" t="s">
        <v>191</v>
      </c>
      <c r="I7" s="379">
        <v>254.12</v>
      </c>
      <c r="J7" s="379" t="s">
        <v>269</v>
      </c>
    </row>
    <row r="8" spans="1:15" x14ac:dyDescent="0.2">
      <c r="A8" s="126" t="s">
        <v>239</v>
      </c>
      <c r="B8" s="375"/>
      <c r="C8" s="312">
        <v>0</v>
      </c>
      <c r="D8" s="312">
        <v>0</v>
      </c>
      <c r="E8" s="312">
        <v>0</v>
      </c>
      <c r="F8" s="312">
        <v>0</v>
      </c>
      <c r="G8" s="312">
        <v>0</v>
      </c>
      <c r="H8" s="92" t="s">
        <v>192</v>
      </c>
      <c r="I8" s="379">
        <v>1287.3499999999999</v>
      </c>
      <c r="J8" s="379" t="s">
        <v>269</v>
      </c>
    </row>
    <row r="9" spans="1:15" x14ac:dyDescent="0.2">
      <c r="A9" s="136" t="s">
        <v>258</v>
      </c>
      <c r="B9" s="375"/>
      <c r="C9" s="375"/>
      <c r="D9" s="312">
        <v>0</v>
      </c>
      <c r="E9" s="312">
        <v>0</v>
      </c>
      <c r="F9" s="312">
        <v>0</v>
      </c>
      <c r="G9" s="312">
        <v>0</v>
      </c>
      <c r="H9" s="92" t="s">
        <v>267</v>
      </c>
      <c r="I9" s="379">
        <v>130.13999999999999</v>
      </c>
      <c r="J9" s="379" t="s">
        <v>270</v>
      </c>
    </row>
    <row r="10" spans="1:15" x14ac:dyDescent="0.2">
      <c r="A10" s="126" t="s">
        <v>161</v>
      </c>
      <c r="B10" s="378"/>
      <c r="C10" s="279">
        <v>0</v>
      </c>
      <c r="D10" s="279">
        <v>0</v>
      </c>
      <c r="E10" s="279">
        <v>0</v>
      </c>
      <c r="F10" s="279">
        <v>0</v>
      </c>
      <c r="G10" s="279">
        <v>0</v>
      </c>
      <c r="I10" s="379">
        <v>195.83</v>
      </c>
      <c r="J10" s="385" t="s">
        <v>271</v>
      </c>
      <c r="K10" s="382"/>
    </row>
    <row r="11" spans="1:15" x14ac:dyDescent="0.2">
      <c r="A11" s="126" t="s">
        <v>223</v>
      </c>
      <c r="B11" s="378"/>
      <c r="C11" s="280">
        <v>0</v>
      </c>
      <c r="D11" s="280">
        <v>0</v>
      </c>
      <c r="E11" s="280">
        <v>0</v>
      </c>
      <c r="F11" s="280">
        <v>0</v>
      </c>
      <c r="G11" s="280">
        <v>0</v>
      </c>
      <c r="H11" s="388" t="s">
        <v>272</v>
      </c>
      <c r="I11" s="379">
        <v>187.04</v>
      </c>
      <c r="J11" s="385" t="s">
        <v>270</v>
      </c>
      <c r="K11" s="382"/>
    </row>
    <row r="12" spans="1:15" x14ac:dyDescent="0.2">
      <c r="A12" s="126" t="s">
        <v>224</v>
      </c>
      <c r="B12" s="378"/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388" t="s">
        <v>272</v>
      </c>
      <c r="I12" s="379">
        <v>281.45999999999998</v>
      </c>
      <c r="J12" s="385" t="s">
        <v>271</v>
      </c>
      <c r="K12" s="382"/>
    </row>
    <row r="13" spans="1:15" x14ac:dyDescent="0.2">
      <c r="A13" s="126" t="s">
        <v>196</v>
      </c>
      <c r="B13" s="375"/>
      <c r="C13" s="312"/>
      <c r="D13" s="312"/>
      <c r="E13" s="312"/>
      <c r="F13" s="312"/>
      <c r="G13" s="312"/>
      <c r="H13" s="92" t="s">
        <v>192</v>
      </c>
      <c r="I13" s="379">
        <v>174.35</v>
      </c>
      <c r="J13" s="379" t="s">
        <v>273</v>
      </c>
    </row>
    <row r="14" spans="1:15" x14ac:dyDescent="0.2">
      <c r="A14" s="126" t="s">
        <v>187</v>
      </c>
      <c r="B14" s="378"/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92" t="s">
        <v>192</v>
      </c>
      <c r="I14" s="379">
        <v>320</v>
      </c>
      <c r="J14" s="379" t="s">
        <v>274</v>
      </c>
    </row>
    <row r="15" spans="1:15" x14ac:dyDescent="0.2">
      <c r="A15" s="126" t="s">
        <v>240</v>
      </c>
      <c r="B15" s="378"/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92" t="s">
        <v>192</v>
      </c>
      <c r="I15" s="379">
        <v>1924.4</v>
      </c>
      <c r="J15" s="379" t="s">
        <v>269</v>
      </c>
    </row>
    <row r="16" spans="1:15" x14ac:dyDescent="0.2">
      <c r="A16" s="126" t="s">
        <v>188</v>
      </c>
      <c r="B16" s="378"/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92" t="s">
        <v>192</v>
      </c>
      <c r="I16" s="379">
        <v>107.82</v>
      </c>
      <c r="J16" s="386" t="s">
        <v>275</v>
      </c>
      <c r="K16" s="383"/>
    </row>
    <row r="17" spans="1:11" x14ac:dyDescent="0.2">
      <c r="A17" s="126" t="s">
        <v>102</v>
      </c>
      <c r="B17" s="378"/>
      <c r="C17" s="305">
        <v>0</v>
      </c>
      <c r="D17" s="305">
        <v>0</v>
      </c>
      <c r="E17" s="305">
        <v>0</v>
      </c>
      <c r="F17" s="305">
        <v>0</v>
      </c>
      <c r="G17" s="305">
        <v>0</v>
      </c>
      <c r="I17" s="379">
        <v>205.24</v>
      </c>
      <c r="J17" s="385" t="s">
        <v>276</v>
      </c>
      <c r="K17" s="382"/>
    </row>
    <row r="18" spans="1:11" x14ac:dyDescent="0.2">
      <c r="A18" s="126" t="s">
        <v>171</v>
      </c>
      <c r="B18" s="378"/>
      <c r="C18" s="303">
        <v>0</v>
      </c>
      <c r="D18" s="303">
        <v>0</v>
      </c>
      <c r="E18" s="303">
        <v>0</v>
      </c>
      <c r="F18" s="303">
        <v>0</v>
      </c>
      <c r="G18" s="303">
        <v>0</v>
      </c>
      <c r="H18" s="92" t="s">
        <v>213</v>
      </c>
    </row>
    <row r="19" spans="1:11" x14ac:dyDescent="0.2">
      <c r="A19" s="126" t="s">
        <v>126</v>
      </c>
      <c r="B19" s="378"/>
      <c r="C19" s="303">
        <v>0</v>
      </c>
      <c r="D19" s="303">
        <v>0</v>
      </c>
      <c r="E19" s="303">
        <v>0</v>
      </c>
      <c r="F19" s="303">
        <v>0</v>
      </c>
      <c r="G19" s="303">
        <v>0</v>
      </c>
      <c r="H19" s="92" t="s">
        <v>213</v>
      </c>
    </row>
    <row r="20" spans="1:11" x14ac:dyDescent="0.2">
      <c r="A20" s="198"/>
      <c r="B20" s="196"/>
      <c r="C20" s="197"/>
      <c r="D20" s="197"/>
      <c r="E20" s="197"/>
      <c r="F20" s="197"/>
      <c r="G20" s="197"/>
      <c r="H20" s="121"/>
    </row>
    <row r="21" spans="1:11" x14ac:dyDescent="0.2">
      <c r="A21" s="127"/>
      <c r="B21" s="121"/>
      <c r="C21" s="121"/>
      <c r="D21" s="121"/>
      <c r="E21" s="121"/>
      <c r="F21" s="121"/>
      <c r="G21" s="121"/>
      <c r="H21" s="121"/>
    </row>
    <row r="22" spans="1:11" x14ac:dyDescent="0.2">
      <c r="A22" s="128" t="s">
        <v>39</v>
      </c>
      <c r="B22" s="121"/>
      <c r="C22" s="121"/>
      <c r="D22" s="121"/>
      <c r="E22" s="121"/>
      <c r="F22" s="121"/>
      <c r="G22" s="121"/>
      <c r="H22" s="121"/>
    </row>
    <row r="23" spans="1:11" x14ac:dyDescent="0.2">
      <c r="A23" s="125" t="s">
        <v>206</v>
      </c>
      <c r="B23" s="387"/>
      <c r="C23" s="306">
        <v>0.03</v>
      </c>
      <c r="D23" s="306">
        <v>0.03</v>
      </c>
      <c r="E23" s="306">
        <v>0.03</v>
      </c>
      <c r="F23" s="306">
        <v>0.03</v>
      </c>
      <c r="G23" s="306">
        <v>0.03</v>
      </c>
      <c r="H23" s="121"/>
    </row>
    <row r="24" spans="1:11" x14ac:dyDescent="0.2">
      <c r="A24" s="125" t="s">
        <v>207</v>
      </c>
      <c r="B24" s="387"/>
      <c r="C24" s="306">
        <v>0.01</v>
      </c>
      <c r="D24" s="306">
        <v>0.01</v>
      </c>
      <c r="E24" s="306">
        <v>0.01</v>
      </c>
      <c r="F24" s="306">
        <v>0.01</v>
      </c>
      <c r="G24" s="306">
        <v>0.01</v>
      </c>
      <c r="H24" s="121"/>
    </row>
    <row r="25" spans="1:11" x14ac:dyDescent="0.2">
      <c r="A25" s="126" t="s">
        <v>140</v>
      </c>
      <c r="B25" s="251">
        <v>0</v>
      </c>
      <c r="C25" s="252">
        <v>0.20150000000000001</v>
      </c>
      <c r="D25" s="252">
        <v>0.20150000000000001</v>
      </c>
      <c r="E25" s="252">
        <v>0.20150000000000001</v>
      </c>
      <c r="F25" s="252">
        <v>0.20150000000000001</v>
      </c>
      <c r="G25" s="252">
        <v>0.20150000000000001</v>
      </c>
      <c r="H25" s="121"/>
    </row>
    <row r="26" spans="1:11" x14ac:dyDescent="0.2">
      <c r="A26" s="126" t="s">
        <v>103</v>
      </c>
      <c r="B26" s="253">
        <v>6.2E-2</v>
      </c>
      <c r="C26" s="252" t="s">
        <v>92</v>
      </c>
      <c r="D26" s="252" t="s">
        <v>92</v>
      </c>
      <c r="E26" s="252" t="s">
        <v>92</v>
      </c>
      <c r="F26" s="252" t="s">
        <v>92</v>
      </c>
      <c r="G26" s="252" t="s">
        <v>92</v>
      </c>
      <c r="H26" s="121"/>
    </row>
    <row r="27" spans="1:11" x14ac:dyDescent="0.2">
      <c r="A27" s="126" t="s">
        <v>36</v>
      </c>
      <c r="B27" s="253">
        <v>1.4500000000000001E-2</v>
      </c>
      <c r="C27" s="253">
        <v>1.4500000000000001E-2</v>
      </c>
      <c r="D27" s="253">
        <v>1.4500000000000001E-2</v>
      </c>
      <c r="E27" s="253">
        <v>1.4500000000000001E-2</v>
      </c>
      <c r="F27" s="253">
        <v>1.4500000000000001E-2</v>
      </c>
      <c r="G27" s="253">
        <v>1.4500000000000001E-2</v>
      </c>
      <c r="H27" s="121"/>
    </row>
    <row r="28" spans="1:11" x14ac:dyDescent="0.2">
      <c r="A28" s="126" t="s">
        <v>208</v>
      </c>
      <c r="B28" s="254">
        <v>3.0000000000000001E-3</v>
      </c>
      <c r="C28" s="254">
        <v>3.0000000000000001E-3</v>
      </c>
      <c r="D28" s="254">
        <v>3.0000000000000001E-3</v>
      </c>
      <c r="E28" s="254">
        <v>3.0000000000000001E-3</v>
      </c>
      <c r="F28" s="254">
        <v>3.0000000000000001E-3</v>
      </c>
      <c r="G28" s="254">
        <v>3.0000000000000001E-3</v>
      </c>
      <c r="H28" s="121" t="s">
        <v>209</v>
      </c>
    </row>
    <row r="29" spans="1:11" x14ac:dyDescent="0.2">
      <c r="A29" s="373" t="s">
        <v>263</v>
      </c>
      <c r="B29" s="374">
        <v>0</v>
      </c>
      <c r="C29" s="374">
        <v>0</v>
      </c>
      <c r="D29" s="374">
        <v>0</v>
      </c>
      <c r="E29" s="374">
        <v>0</v>
      </c>
      <c r="F29" s="374">
        <v>0</v>
      </c>
      <c r="G29" s="374">
        <v>0</v>
      </c>
      <c r="H29" s="121" t="s">
        <v>265</v>
      </c>
    </row>
    <row r="30" spans="1:11" x14ac:dyDescent="0.2">
      <c r="A30" s="127"/>
      <c r="B30" s="121"/>
      <c r="C30" s="121"/>
      <c r="D30" s="121"/>
      <c r="E30" s="121"/>
      <c r="F30" s="121"/>
      <c r="G30" s="121"/>
      <c r="H30" s="121" t="s">
        <v>266</v>
      </c>
    </row>
    <row r="31" spans="1:11" x14ac:dyDescent="0.2">
      <c r="A31" s="127"/>
      <c r="B31" s="121"/>
      <c r="C31" s="121"/>
      <c r="D31" s="121"/>
      <c r="E31" s="121"/>
      <c r="F31" s="121"/>
      <c r="G31" s="121"/>
      <c r="H31" s="121"/>
    </row>
    <row r="32" spans="1:11" x14ac:dyDescent="0.2">
      <c r="A32" s="129" t="s">
        <v>104</v>
      </c>
      <c r="B32" s="164" t="s">
        <v>105</v>
      </c>
      <c r="C32" s="122" t="s">
        <v>117</v>
      </c>
      <c r="D32" s="123"/>
      <c r="E32" s="123"/>
      <c r="F32" s="123"/>
      <c r="G32" s="123"/>
      <c r="H32" s="121"/>
    </row>
    <row r="33" spans="1:8" x14ac:dyDescent="0.2">
      <c r="A33" s="124" t="s">
        <v>108</v>
      </c>
      <c r="B33" s="300">
        <v>1</v>
      </c>
      <c r="C33" s="123" t="s">
        <v>109</v>
      </c>
      <c r="D33" s="123"/>
      <c r="E33" s="123"/>
      <c r="F33" s="123"/>
      <c r="G33" s="123"/>
      <c r="H33" s="121"/>
    </row>
    <row r="34" spans="1:8" x14ac:dyDescent="0.2">
      <c r="A34" s="124" t="s">
        <v>110</v>
      </c>
      <c r="B34" s="300">
        <v>1</v>
      </c>
      <c r="C34" s="123" t="s">
        <v>107</v>
      </c>
      <c r="D34" s="123"/>
      <c r="E34" s="123"/>
      <c r="F34" s="123"/>
      <c r="G34" s="123"/>
      <c r="H34" s="121"/>
    </row>
    <row r="35" spans="1:8" x14ac:dyDescent="0.2">
      <c r="A35" s="124" t="s">
        <v>113</v>
      </c>
      <c r="B35" s="300">
        <v>1</v>
      </c>
      <c r="C35" s="123" t="s">
        <v>120</v>
      </c>
      <c r="D35" s="123"/>
      <c r="E35" s="123"/>
      <c r="F35" s="123"/>
      <c r="G35" s="123"/>
      <c r="H35" s="121"/>
    </row>
    <row r="36" spans="1:8" x14ac:dyDescent="0.2">
      <c r="A36" s="124" t="s">
        <v>114</v>
      </c>
      <c r="B36" s="300">
        <v>1</v>
      </c>
      <c r="C36" s="123" t="s">
        <v>120</v>
      </c>
      <c r="D36" s="123"/>
      <c r="E36" s="123"/>
      <c r="F36" s="123"/>
      <c r="G36" s="123"/>
      <c r="H36" s="121"/>
    </row>
    <row r="37" spans="1:8" x14ac:dyDescent="0.2">
      <c r="A37" s="123" t="s">
        <v>106</v>
      </c>
      <c r="B37" s="300">
        <v>1</v>
      </c>
      <c r="C37" s="123" t="s">
        <v>120</v>
      </c>
      <c r="D37" s="123"/>
      <c r="E37" s="123"/>
      <c r="F37" s="123"/>
      <c r="G37" s="123"/>
      <c r="H37" s="121"/>
    </row>
    <row r="38" spans="1:8" x14ac:dyDescent="0.2">
      <c r="A38" s="123" t="s">
        <v>141</v>
      </c>
      <c r="B38" s="300">
        <v>1</v>
      </c>
      <c r="C38" s="123" t="s">
        <v>120</v>
      </c>
      <c r="D38" s="123"/>
      <c r="E38" s="123"/>
      <c r="F38" s="123"/>
      <c r="G38" s="123"/>
      <c r="H38" s="121"/>
    </row>
    <row r="39" spans="1:8" x14ac:dyDescent="0.2">
      <c r="A39" s="123" t="s">
        <v>111</v>
      </c>
      <c r="B39" s="300">
        <v>1</v>
      </c>
      <c r="C39" s="123" t="s">
        <v>112</v>
      </c>
      <c r="D39" s="123"/>
      <c r="E39" s="123"/>
      <c r="F39" s="123"/>
      <c r="G39" s="123"/>
      <c r="H39" s="121"/>
    </row>
    <row r="40" spans="1:8" x14ac:dyDescent="0.2">
      <c r="A40" s="121" t="s">
        <v>118</v>
      </c>
      <c r="B40" s="301">
        <v>1</v>
      </c>
      <c r="C40" s="121" t="s">
        <v>116</v>
      </c>
      <c r="D40" s="121"/>
      <c r="E40" s="121"/>
      <c r="F40" s="121"/>
      <c r="G40" s="121"/>
      <c r="H40" s="121"/>
    </row>
    <row r="41" spans="1:8" x14ac:dyDescent="0.2">
      <c r="A41" s="92" t="s">
        <v>125</v>
      </c>
      <c r="B41" s="301">
        <v>1</v>
      </c>
      <c r="C41" s="121" t="s">
        <v>116</v>
      </c>
      <c r="D41" s="246"/>
      <c r="E41" s="246"/>
      <c r="F41" s="246"/>
      <c r="G41" s="246"/>
    </row>
    <row r="42" spans="1:8" x14ac:dyDescent="0.2">
      <c r="A42" s="121" t="s">
        <v>211</v>
      </c>
      <c r="B42" s="301">
        <v>1</v>
      </c>
      <c r="C42" s="121" t="s">
        <v>116</v>
      </c>
      <c r="D42" s="121"/>
      <c r="E42" s="121"/>
      <c r="F42" s="121"/>
      <c r="G42" s="121"/>
      <c r="H42" s="121"/>
    </row>
    <row r="43" spans="1:8" x14ac:dyDescent="0.2">
      <c r="A43" s="121" t="s">
        <v>212</v>
      </c>
      <c r="B43" s="301">
        <v>1</v>
      </c>
      <c r="C43" s="121" t="s">
        <v>116</v>
      </c>
      <c r="D43" s="121"/>
      <c r="E43" s="121"/>
      <c r="F43" s="121"/>
      <c r="G43" s="121"/>
      <c r="H43" s="121"/>
    </row>
    <row r="44" spans="1:8" x14ac:dyDescent="0.2">
      <c r="A44" s="121" t="s">
        <v>115</v>
      </c>
      <c r="B44" s="301">
        <v>1</v>
      </c>
      <c r="C44" s="121" t="s">
        <v>116</v>
      </c>
      <c r="D44" s="121"/>
      <c r="E44" s="121"/>
      <c r="F44" s="121"/>
      <c r="G44" s="121"/>
      <c r="H44" s="121"/>
    </row>
    <row r="45" spans="1:8" x14ac:dyDescent="0.2">
      <c r="A45" s="121" t="s">
        <v>124</v>
      </c>
      <c r="B45" s="301">
        <v>1</v>
      </c>
      <c r="C45" s="121" t="s">
        <v>116</v>
      </c>
      <c r="D45" s="121"/>
      <c r="E45" s="121"/>
      <c r="F45" s="121"/>
      <c r="G45" s="121"/>
      <c r="H45" s="121"/>
    </row>
    <row r="46" spans="1:8" x14ac:dyDescent="0.2">
      <c r="A46" s="121" t="s">
        <v>123</v>
      </c>
      <c r="B46" s="301">
        <v>1</v>
      </c>
      <c r="C46" s="121" t="s">
        <v>116</v>
      </c>
      <c r="D46" s="121"/>
      <c r="E46" s="121"/>
      <c r="F46" s="121"/>
      <c r="G46" s="121"/>
      <c r="H46" s="121"/>
    </row>
    <row r="47" spans="1:8" x14ac:dyDescent="0.2">
      <c r="A47" s="121" t="s">
        <v>122</v>
      </c>
      <c r="B47" s="301">
        <v>1</v>
      </c>
      <c r="C47" s="121" t="s">
        <v>116</v>
      </c>
      <c r="D47" s="121"/>
      <c r="E47" s="121"/>
      <c r="F47" s="121"/>
      <c r="G47" s="121"/>
      <c r="H47" s="121"/>
    </row>
    <row r="48" spans="1:8" x14ac:dyDescent="0.2">
      <c r="A48" s="121" t="s">
        <v>121</v>
      </c>
      <c r="B48" s="301">
        <v>1</v>
      </c>
      <c r="C48" s="121" t="s">
        <v>116</v>
      </c>
      <c r="D48" s="121"/>
      <c r="E48" s="121"/>
      <c r="F48" s="121"/>
      <c r="G48" s="121"/>
      <c r="H48" s="121"/>
    </row>
    <row r="49" spans="1:8" x14ac:dyDescent="0.2">
      <c r="A49" s="127" t="s">
        <v>127</v>
      </c>
      <c r="B49" s="302">
        <v>1</v>
      </c>
      <c r="C49" s="121" t="s">
        <v>116</v>
      </c>
      <c r="D49" s="127"/>
      <c r="E49" s="127"/>
      <c r="F49" s="127"/>
      <c r="G49" s="127"/>
      <c r="H49" s="127"/>
    </row>
    <row r="50" spans="1:8" x14ac:dyDescent="0.2">
      <c r="A50" s="92" t="s">
        <v>128</v>
      </c>
      <c r="B50" s="299">
        <v>1</v>
      </c>
      <c r="C50" s="92" t="s">
        <v>116</v>
      </c>
    </row>
    <row r="51" spans="1:8" x14ac:dyDescent="0.2">
      <c r="B51" s="299"/>
    </row>
    <row r="52" spans="1:8" x14ac:dyDescent="0.2">
      <c r="B52" s="226"/>
    </row>
    <row r="53" spans="1:8" x14ac:dyDescent="0.2">
      <c r="B53" s="226"/>
    </row>
    <row r="54" spans="1:8" x14ac:dyDescent="0.2">
      <c r="B54" s="226"/>
    </row>
    <row r="55" spans="1:8" x14ac:dyDescent="0.2">
      <c r="A55" s="228" t="s">
        <v>142</v>
      </c>
    </row>
    <row r="56" spans="1:8" x14ac:dyDescent="0.2">
      <c r="A56" s="307" t="s">
        <v>186</v>
      </c>
      <c r="B56" s="307"/>
      <c r="C56" s="299">
        <v>0</v>
      </c>
      <c r="D56" s="299">
        <v>0</v>
      </c>
      <c r="E56" s="299">
        <v>0</v>
      </c>
      <c r="F56" s="299">
        <v>0</v>
      </c>
      <c r="G56" s="299">
        <v>0</v>
      </c>
    </row>
    <row r="57" spans="1:8" x14ac:dyDescent="0.2">
      <c r="A57" s="307"/>
      <c r="B57" s="307"/>
      <c r="C57" s="299"/>
      <c r="D57" s="299"/>
      <c r="E57" s="299"/>
      <c r="F57" s="299"/>
      <c r="G57" s="299"/>
    </row>
    <row r="58" spans="1:8" x14ac:dyDescent="0.2">
      <c r="A58" s="307"/>
      <c r="B58" s="307"/>
      <c r="C58" s="299"/>
      <c r="D58" s="299"/>
      <c r="E58" s="299"/>
      <c r="F58" s="299"/>
      <c r="G58" s="299"/>
    </row>
    <row r="59" spans="1:8" x14ac:dyDescent="0.2">
      <c r="A59" s="307"/>
      <c r="B59" s="307"/>
      <c r="C59" s="299"/>
      <c r="D59" s="299"/>
      <c r="E59" s="299"/>
      <c r="F59" s="299"/>
      <c r="G59" s="299"/>
    </row>
    <row r="60" spans="1:8" x14ac:dyDescent="0.2">
      <c r="A60" s="307"/>
      <c r="B60" s="299"/>
      <c r="C60" s="308"/>
      <c r="D60" s="308"/>
      <c r="E60" s="308"/>
      <c r="F60" s="308"/>
      <c r="G60" s="308"/>
    </row>
    <row r="61" spans="1:8" x14ac:dyDescent="0.2">
      <c r="A61" s="92" t="s">
        <v>35</v>
      </c>
      <c r="B61" s="226">
        <f t="shared" ref="B61:G61" si="0">SUM(B56:B60)</f>
        <v>0</v>
      </c>
      <c r="C61" s="226">
        <f>SUM(C56:C60)</f>
        <v>0</v>
      </c>
      <c r="D61" s="226">
        <f>SUM(D56:D60)</f>
        <v>0</v>
      </c>
      <c r="E61" s="226">
        <f t="shared" si="0"/>
        <v>0</v>
      </c>
      <c r="F61" s="226">
        <f t="shared" si="0"/>
        <v>0</v>
      </c>
      <c r="G61" s="226">
        <f t="shared" si="0"/>
        <v>0</v>
      </c>
    </row>
  </sheetData>
  <phoneticPr fontId="2" type="noConversion"/>
  <printOptions horizontalCentered="1"/>
  <pageMargins left="0.27" right="0.2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88"/>
  <sheetViews>
    <sheetView zoomScale="80" zoomScaleNormal="80" workbookViewId="0">
      <selection activeCell="A52" sqref="A52"/>
    </sheetView>
  </sheetViews>
  <sheetFormatPr defaultColWidth="11.42578125" defaultRowHeight="15" customHeight="1" x14ac:dyDescent="0.2"/>
  <cols>
    <col min="1" max="1" width="38.42578125" style="1" customWidth="1"/>
    <col min="2" max="5" width="12.7109375" style="2" customWidth="1"/>
    <col min="6" max="6" width="45.7109375" style="110" customWidth="1"/>
    <col min="7" max="16384" width="11.42578125" style="2"/>
  </cols>
  <sheetData>
    <row r="1" spans="1:6" ht="15" customHeight="1" x14ac:dyDescent="0.3">
      <c r="A1" s="130" t="str">
        <f>'Page 3-Assumptions'!A1</f>
        <v>CSI CHARTER SCHOOL</v>
      </c>
      <c r="B1" s="131"/>
      <c r="C1" s="131"/>
      <c r="D1" s="131"/>
      <c r="E1" s="84"/>
      <c r="F1" s="172" t="s">
        <v>194</v>
      </c>
    </row>
    <row r="2" spans="1:6" ht="15" customHeight="1" x14ac:dyDescent="0.3">
      <c r="A2" s="132" t="str">
        <f>B3</f>
        <v>YEAR 0</v>
      </c>
      <c r="B2" s="18"/>
      <c r="C2" s="18"/>
      <c r="D2" s="18"/>
      <c r="E2" s="86"/>
      <c r="F2" s="146"/>
    </row>
    <row r="3" spans="1:6" s="3" customFormat="1" ht="15" customHeight="1" x14ac:dyDescent="0.2">
      <c r="A3" s="133"/>
      <c r="B3" s="399" t="str">
        <f>'Page 10-6 yr Budget-detail'!B4</f>
        <v>YEAR 0</v>
      </c>
      <c r="C3" s="400"/>
      <c r="D3" s="400"/>
      <c r="E3" s="401"/>
      <c r="F3" s="147" t="s">
        <v>77</v>
      </c>
    </row>
    <row r="4" spans="1:6" s="3" customFormat="1" ht="25.5" x14ac:dyDescent="0.2">
      <c r="A4" s="134"/>
      <c r="B4" s="5" t="s">
        <v>44</v>
      </c>
      <c r="C4" s="5" t="s">
        <v>133</v>
      </c>
      <c r="D4" s="5" t="s">
        <v>252</v>
      </c>
      <c r="E4" s="5" t="s">
        <v>35</v>
      </c>
      <c r="F4" s="162"/>
    </row>
    <row r="5" spans="1:6" s="3" customFormat="1" ht="12.75" x14ac:dyDescent="0.2">
      <c r="A5" s="135" t="s">
        <v>89</v>
      </c>
      <c r="B5" s="27"/>
      <c r="C5" s="27"/>
      <c r="D5" s="27"/>
      <c r="E5" s="82" t="s">
        <v>92</v>
      </c>
      <c r="F5" s="162"/>
    </row>
    <row r="6" spans="1:6" s="3" customFormat="1" ht="12.75" x14ac:dyDescent="0.2">
      <c r="A6" s="135" t="s">
        <v>59</v>
      </c>
      <c r="B6" s="27"/>
      <c r="C6" s="27"/>
      <c r="D6" s="27"/>
      <c r="E6" s="14" t="s">
        <v>92</v>
      </c>
      <c r="F6" s="162"/>
    </row>
    <row r="7" spans="1:6" s="3" customFormat="1" ht="12.75" x14ac:dyDescent="0.2">
      <c r="A7" s="134" t="s">
        <v>37</v>
      </c>
      <c r="B7" s="27"/>
      <c r="C7" s="27"/>
      <c r="D7" s="27"/>
      <c r="E7" s="7"/>
      <c r="F7" s="162"/>
    </row>
    <row r="8" spans="1:6" ht="14.25" customHeight="1" x14ac:dyDescent="0.2">
      <c r="A8" s="136" t="s">
        <v>0</v>
      </c>
      <c r="B8" s="213"/>
      <c r="C8" s="317"/>
      <c r="D8" s="213"/>
      <c r="E8" s="111">
        <f>SUM(B8:D8)</f>
        <v>0</v>
      </c>
      <c r="F8" s="278" t="s">
        <v>76</v>
      </c>
    </row>
    <row r="9" spans="1:6" ht="12.75" x14ac:dyDescent="0.2">
      <c r="A9" s="136" t="s">
        <v>218</v>
      </c>
      <c r="B9" s="213"/>
      <c r="C9" s="213"/>
      <c r="D9" s="213"/>
      <c r="E9" s="111">
        <f t="shared" ref="E9:E27" si="0">SUM(B9:D9)</f>
        <v>0</v>
      </c>
      <c r="F9" s="163"/>
    </row>
    <row r="10" spans="1:6" ht="12.75" x14ac:dyDescent="0.2">
      <c r="A10" s="136" t="s">
        <v>217</v>
      </c>
      <c r="B10" s="213"/>
      <c r="C10" s="213"/>
      <c r="D10" s="213"/>
      <c r="E10" s="111">
        <f>SUM(B10:D10)</f>
        <v>0</v>
      </c>
      <c r="F10" s="163"/>
    </row>
    <row r="11" spans="1:6" ht="12.75" x14ac:dyDescent="0.2">
      <c r="A11" s="136" t="s">
        <v>1</v>
      </c>
      <c r="B11" s="213"/>
      <c r="C11" s="213"/>
      <c r="D11" s="213"/>
      <c r="E11" s="111">
        <f t="shared" si="0"/>
        <v>0</v>
      </c>
      <c r="F11" s="163"/>
    </row>
    <row r="12" spans="1:6" ht="12.75" x14ac:dyDescent="0.2">
      <c r="A12" s="136" t="s">
        <v>203</v>
      </c>
      <c r="B12" s="213"/>
      <c r="C12" s="213"/>
      <c r="D12" s="213"/>
      <c r="E12" s="111">
        <f t="shared" si="0"/>
        <v>0</v>
      </c>
      <c r="F12" s="163"/>
    </row>
    <row r="13" spans="1:6" ht="12.75" x14ac:dyDescent="0.2">
      <c r="A13" s="136" t="s">
        <v>2</v>
      </c>
      <c r="B13" s="213"/>
      <c r="C13" s="213"/>
      <c r="D13" s="213"/>
      <c r="E13" s="111">
        <f t="shared" si="0"/>
        <v>0</v>
      </c>
      <c r="F13" s="163"/>
    </row>
    <row r="14" spans="1:6" ht="12.75" x14ac:dyDescent="0.2">
      <c r="A14" s="136" t="s">
        <v>3</v>
      </c>
      <c r="B14" s="213"/>
      <c r="C14" s="213"/>
      <c r="D14" s="213"/>
      <c r="E14" s="111">
        <f t="shared" si="0"/>
        <v>0</v>
      </c>
      <c r="F14" s="163"/>
    </row>
    <row r="15" spans="1:6" ht="12.75" x14ac:dyDescent="0.2">
      <c r="A15" s="137" t="s">
        <v>4</v>
      </c>
      <c r="B15" s="213"/>
      <c r="C15" s="213"/>
      <c r="D15" s="213"/>
      <c r="E15" s="111">
        <f t="shared" si="0"/>
        <v>0</v>
      </c>
      <c r="F15" s="163"/>
    </row>
    <row r="16" spans="1:6" ht="12.75" x14ac:dyDescent="0.2">
      <c r="A16" s="137" t="s">
        <v>5</v>
      </c>
      <c r="B16" s="213"/>
      <c r="C16" s="213"/>
      <c r="D16" s="213"/>
      <c r="E16" s="111">
        <f t="shared" si="0"/>
        <v>0</v>
      </c>
      <c r="F16" s="163"/>
    </row>
    <row r="17" spans="1:6" ht="12.75" x14ac:dyDescent="0.2">
      <c r="A17" s="137" t="s">
        <v>241</v>
      </c>
      <c r="B17" s="213"/>
      <c r="C17" s="213"/>
      <c r="D17" s="213"/>
      <c r="E17" s="111">
        <f t="shared" si="0"/>
        <v>0</v>
      </c>
      <c r="F17" s="163"/>
    </row>
    <row r="18" spans="1:6" ht="12.75" customHeight="1" x14ac:dyDescent="0.2">
      <c r="A18" s="136" t="s">
        <v>243</v>
      </c>
      <c r="B18" s="213"/>
      <c r="C18" s="213"/>
      <c r="D18" s="213"/>
      <c r="E18" s="111">
        <f t="shared" si="0"/>
        <v>0</v>
      </c>
      <c r="F18" s="163"/>
    </row>
    <row r="19" spans="1:6" ht="12.75" x14ac:dyDescent="0.2">
      <c r="A19" s="136" t="s">
        <v>196</v>
      </c>
      <c r="B19" s="213"/>
      <c r="C19" s="213"/>
      <c r="D19" s="213"/>
      <c r="E19" s="111">
        <f t="shared" si="0"/>
        <v>0</v>
      </c>
      <c r="F19" s="163"/>
    </row>
    <row r="20" spans="1:6" ht="12.75" x14ac:dyDescent="0.2">
      <c r="A20" s="136" t="s">
        <v>204</v>
      </c>
      <c r="B20" s="317"/>
      <c r="C20" s="213"/>
      <c r="D20" s="213"/>
      <c r="E20" s="111">
        <f t="shared" si="0"/>
        <v>0</v>
      </c>
      <c r="F20" s="163"/>
    </row>
    <row r="21" spans="1:6" ht="12.75" x14ac:dyDescent="0.2">
      <c r="A21" s="136" t="s">
        <v>187</v>
      </c>
      <c r="B21" s="213"/>
      <c r="C21" s="213"/>
      <c r="D21" s="213"/>
      <c r="E21" s="111">
        <f t="shared" si="0"/>
        <v>0</v>
      </c>
      <c r="F21" s="163"/>
    </row>
    <row r="22" spans="1:6" ht="12.75" x14ac:dyDescent="0.2">
      <c r="A22" s="136" t="s">
        <v>242</v>
      </c>
      <c r="B22" s="213"/>
      <c r="C22" s="213"/>
      <c r="D22" s="213"/>
      <c r="E22" s="111">
        <f t="shared" si="0"/>
        <v>0</v>
      </c>
      <c r="F22" s="163"/>
    </row>
    <row r="23" spans="1:6" ht="12.75" x14ac:dyDescent="0.2">
      <c r="A23" s="136" t="s">
        <v>188</v>
      </c>
      <c r="B23" s="213"/>
      <c r="C23" s="213"/>
      <c r="D23" s="213"/>
      <c r="E23" s="111">
        <f t="shared" si="0"/>
        <v>0</v>
      </c>
      <c r="F23" s="163"/>
    </row>
    <row r="24" spans="1:6" ht="12.75" x14ac:dyDescent="0.2">
      <c r="A24" s="136" t="s">
        <v>205</v>
      </c>
      <c r="B24" s="213"/>
      <c r="C24" s="213"/>
      <c r="D24" s="213"/>
      <c r="E24" s="111">
        <f t="shared" si="0"/>
        <v>0</v>
      </c>
      <c r="F24" s="163"/>
    </row>
    <row r="25" spans="1:6" ht="12.75" x14ac:dyDescent="0.2">
      <c r="A25" s="136" t="s">
        <v>189</v>
      </c>
      <c r="B25" s="213"/>
      <c r="C25" s="213"/>
      <c r="D25" s="213"/>
      <c r="E25" s="111">
        <f t="shared" si="0"/>
        <v>0</v>
      </c>
      <c r="F25" s="163"/>
    </row>
    <row r="26" spans="1:6" ht="12.75" x14ac:dyDescent="0.2">
      <c r="A26" s="136" t="s">
        <v>131</v>
      </c>
      <c r="B26" s="213"/>
      <c r="C26" s="213"/>
      <c r="D26" s="213">
        <f>'Support-CDE start-up grant'!B4</f>
        <v>0</v>
      </c>
      <c r="E26" s="111">
        <f t="shared" si="0"/>
        <v>0</v>
      </c>
      <c r="F26" s="163"/>
    </row>
    <row r="27" spans="1:6" ht="12.75" x14ac:dyDescent="0.2">
      <c r="A27" s="136" t="s">
        <v>190</v>
      </c>
      <c r="B27" s="265"/>
      <c r="C27" s="265"/>
      <c r="D27" s="265"/>
      <c r="E27" s="111">
        <f t="shared" si="0"/>
        <v>0</v>
      </c>
      <c r="F27" s="163"/>
    </row>
    <row r="28" spans="1:6" ht="12.75" x14ac:dyDescent="0.2">
      <c r="A28" s="266" t="s">
        <v>38</v>
      </c>
      <c r="B28" s="274">
        <f>SUM(B8:B27)</f>
        <v>0</v>
      </c>
      <c r="C28" s="274">
        <f>SUM(C8:C27)</f>
        <v>0</v>
      </c>
      <c r="D28" s="274">
        <f>SUM(D8:D27)</f>
        <v>0</v>
      </c>
      <c r="E28" s="274">
        <f>SUM(E8:E27)</f>
        <v>0</v>
      </c>
      <c r="F28" s="163"/>
    </row>
    <row r="29" spans="1:6" ht="12.75" x14ac:dyDescent="0.2">
      <c r="A29" s="138"/>
      <c r="B29" s="116"/>
      <c r="C29" s="116"/>
      <c r="D29" s="116"/>
      <c r="E29" s="113"/>
      <c r="F29" s="163"/>
    </row>
    <row r="30" spans="1:6" ht="12.75" x14ac:dyDescent="0.2">
      <c r="A30" s="139" t="s">
        <v>39</v>
      </c>
      <c r="B30" s="116"/>
      <c r="C30" s="116"/>
      <c r="D30" s="116"/>
      <c r="E30" s="113"/>
      <c r="F30" s="163"/>
    </row>
    <row r="31" spans="1:6" ht="12.75" x14ac:dyDescent="0.2">
      <c r="A31" s="136" t="s">
        <v>93</v>
      </c>
      <c r="B31" s="176">
        <f>'Page 2-Staffing Plan'!B32-(C31+D31)</f>
        <v>0</v>
      </c>
      <c r="C31" s="317"/>
      <c r="D31" s="213">
        <f>'Support-CDE start-up grant'!B6+'Support-CDE start-up grant'!B8</f>
        <v>0</v>
      </c>
      <c r="E31" s="111">
        <f>SUM(B31:D31)</f>
        <v>0</v>
      </c>
      <c r="F31" s="163"/>
    </row>
    <row r="32" spans="1:6" ht="12.75" x14ac:dyDescent="0.2">
      <c r="A32" s="136" t="s">
        <v>6</v>
      </c>
      <c r="B32" s="213">
        <v>0</v>
      </c>
      <c r="C32" s="317"/>
      <c r="D32" s="213"/>
      <c r="E32" s="111">
        <f t="shared" ref="E32:E72" si="1">SUM(B32:D32)</f>
        <v>0</v>
      </c>
      <c r="F32" s="163"/>
    </row>
    <row r="33" spans="1:6" ht="12.75" x14ac:dyDescent="0.2">
      <c r="A33" s="136" t="s">
        <v>7</v>
      </c>
      <c r="B33" s="117">
        <f>(B31+B32)*1.45%</f>
        <v>0</v>
      </c>
      <c r="C33" s="317"/>
      <c r="D33" s="213">
        <f>ROUND((D31+D32)*1.45%,0)</f>
        <v>0</v>
      </c>
      <c r="E33" s="111">
        <f t="shared" si="1"/>
        <v>0</v>
      </c>
      <c r="F33" s="163"/>
    </row>
    <row r="34" spans="1:6" ht="12.75" x14ac:dyDescent="0.2">
      <c r="A34" s="136" t="s">
        <v>8</v>
      </c>
      <c r="B34" s="117">
        <f>(B31+B32)*6.2%</f>
        <v>0</v>
      </c>
      <c r="C34" s="317"/>
      <c r="D34" s="213">
        <f>ROUND((D31+D32)*6.2%,0)</f>
        <v>0</v>
      </c>
      <c r="E34" s="111">
        <f t="shared" si="1"/>
        <v>0</v>
      </c>
      <c r="F34" s="163"/>
    </row>
    <row r="35" spans="1:6" ht="12.75" x14ac:dyDescent="0.2">
      <c r="A35" s="136" t="s">
        <v>197</v>
      </c>
      <c r="B35" s="171"/>
      <c r="C35" s="317"/>
      <c r="D35" s="213"/>
      <c r="E35" s="111">
        <f t="shared" si="1"/>
        <v>0</v>
      </c>
      <c r="F35" s="163"/>
    </row>
    <row r="36" spans="1:6" ht="12.75" x14ac:dyDescent="0.2">
      <c r="A36" s="136" t="s">
        <v>9</v>
      </c>
      <c r="B36" s="117">
        <f>'Page 3-Assumptions'!B35*'Page 2-Staffing Plan'!C38</f>
        <v>0</v>
      </c>
      <c r="C36" s="317"/>
      <c r="D36" s="213"/>
      <c r="E36" s="111">
        <f t="shared" si="1"/>
        <v>0</v>
      </c>
      <c r="F36" s="163" t="s">
        <v>76</v>
      </c>
    </row>
    <row r="37" spans="1:6" ht="12.75" x14ac:dyDescent="0.2">
      <c r="A37" s="136" t="s">
        <v>10</v>
      </c>
      <c r="B37" s="117">
        <f>'Page 3-Assumptions'!B36*'Page 2-Staffing Plan'!C38</f>
        <v>0</v>
      </c>
      <c r="C37" s="317"/>
      <c r="D37" s="213"/>
      <c r="E37" s="111">
        <f t="shared" si="1"/>
        <v>0</v>
      </c>
      <c r="F37" s="163" t="s">
        <v>76</v>
      </c>
    </row>
    <row r="38" spans="1:6" ht="12.75" x14ac:dyDescent="0.2">
      <c r="A38" s="136" t="s">
        <v>11</v>
      </c>
      <c r="B38" s="117">
        <f>'Page 3-Assumptions'!B37*('Page 2-Staffing Plan'!D38-'Page 2-Staffing Plan'!C38)</f>
        <v>0</v>
      </c>
      <c r="C38" s="317"/>
      <c r="D38" s="213"/>
      <c r="E38" s="111">
        <f t="shared" si="1"/>
        <v>0</v>
      </c>
      <c r="F38" s="163"/>
    </row>
    <row r="39" spans="1:6" ht="12.75" x14ac:dyDescent="0.2">
      <c r="A39" s="136" t="s">
        <v>202</v>
      </c>
      <c r="B39" s="117"/>
      <c r="C39" s="317"/>
      <c r="D39" s="213"/>
      <c r="E39" s="111">
        <f t="shared" si="1"/>
        <v>0</v>
      </c>
      <c r="F39" s="163"/>
    </row>
    <row r="40" spans="1:6" ht="12.75" x14ac:dyDescent="0.2">
      <c r="A40" s="136" t="s">
        <v>119</v>
      </c>
      <c r="B40" s="213"/>
      <c r="C40" s="318"/>
      <c r="D40" s="213"/>
      <c r="E40" s="111">
        <f t="shared" si="1"/>
        <v>0</v>
      </c>
      <c r="F40" s="163"/>
    </row>
    <row r="41" spans="1:6" ht="12.75" x14ac:dyDescent="0.2">
      <c r="A41" s="136" t="s">
        <v>12</v>
      </c>
      <c r="B41" s="117">
        <f>'Page 3-Assumptions'!B61</f>
        <v>0</v>
      </c>
      <c r="C41" s="317"/>
      <c r="D41" s="213"/>
      <c r="E41" s="111">
        <f t="shared" si="1"/>
        <v>0</v>
      </c>
      <c r="F41" s="163"/>
    </row>
    <row r="42" spans="1:6" ht="12.75" x14ac:dyDescent="0.2">
      <c r="A42" s="136" t="s">
        <v>198</v>
      </c>
      <c r="B42" s="213"/>
      <c r="C42" s="317"/>
      <c r="D42" s="213" t="s">
        <v>76</v>
      </c>
      <c r="E42" s="111">
        <f t="shared" si="1"/>
        <v>0</v>
      </c>
      <c r="F42" s="163"/>
    </row>
    <row r="43" spans="1:6" ht="12.75" x14ac:dyDescent="0.2">
      <c r="A43" s="136" t="s">
        <v>13</v>
      </c>
      <c r="B43" s="213"/>
      <c r="C43" s="317"/>
      <c r="D43" s="213">
        <f>'Support-CDE start-up grant'!B11</f>
        <v>0</v>
      </c>
      <c r="E43" s="111">
        <f t="shared" si="1"/>
        <v>0</v>
      </c>
      <c r="F43" s="163"/>
    </row>
    <row r="44" spans="1:6" ht="12.75" x14ac:dyDescent="0.2">
      <c r="A44" s="136" t="s">
        <v>14</v>
      </c>
      <c r="B44" s="213"/>
      <c r="C44" s="317"/>
      <c r="D44" s="213">
        <f>'Support-CDE start-up grant'!B10</f>
        <v>0</v>
      </c>
      <c r="E44" s="111">
        <f t="shared" si="1"/>
        <v>0</v>
      </c>
      <c r="F44" s="163"/>
    </row>
    <row r="45" spans="1:6" ht="12.75" x14ac:dyDescent="0.2">
      <c r="A45" s="136" t="s">
        <v>15</v>
      </c>
      <c r="B45" s="213"/>
      <c r="C45" s="317"/>
      <c r="D45" s="213"/>
      <c r="E45" s="111">
        <f t="shared" si="1"/>
        <v>0</v>
      </c>
      <c r="F45" s="163"/>
    </row>
    <row r="46" spans="1:6" ht="12.75" x14ac:dyDescent="0.2">
      <c r="A46" s="136" t="s">
        <v>16</v>
      </c>
      <c r="B46" s="213"/>
      <c r="C46" s="317"/>
      <c r="D46" s="213">
        <f>'Support-CDE start-up grant'!B12</f>
        <v>0</v>
      </c>
      <c r="E46" s="111">
        <f t="shared" si="1"/>
        <v>0</v>
      </c>
      <c r="F46" s="163"/>
    </row>
    <row r="47" spans="1:6" ht="12.75" x14ac:dyDescent="0.2">
      <c r="A47" s="136" t="s">
        <v>220</v>
      </c>
      <c r="B47" s="317"/>
      <c r="C47" s="317"/>
      <c r="D47" s="213"/>
      <c r="E47" s="111">
        <f t="shared" si="1"/>
        <v>0</v>
      </c>
      <c r="F47" s="163"/>
    </row>
    <row r="48" spans="1:6" ht="12.75" x14ac:dyDescent="0.2">
      <c r="A48" s="136" t="s">
        <v>17</v>
      </c>
      <c r="B48" s="213"/>
      <c r="C48" s="317"/>
      <c r="D48" s="213"/>
      <c r="E48" s="111">
        <f t="shared" si="1"/>
        <v>0</v>
      </c>
      <c r="F48" s="163"/>
    </row>
    <row r="49" spans="1:6" ht="12.75" x14ac:dyDescent="0.2">
      <c r="A49" s="136" t="s">
        <v>18</v>
      </c>
      <c r="B49" s="213"/>
      <c r="C49" s="317"/>
      <c r="D49" s="213"/>
      <c r="E49" s="111">
        <f t="shared" si="1"/>
        <v>0</v>
      </c>
      <c r="F49" s="163"/>
    </row>
    <row r="50" spans="1:6" ht="12.75" x14ac:dyDescent="0.2">
      <c r="A50" s="136" t="s">
        <v>19</v>
      </c>
      <c r="B50" s="213"/>
      <c r="C50" s="317"/>
      <c r="D50" s="213"/>
      <c r="E50" s="111">
        <f t="shared" si="1"/>
        <v>0</v>
      </c>
      <c r="F50" s="163"/>
    </row>
    <row r="51" spans="1:6" ht="12.75" x14ac:dyDescent="0.2">
      <c r="A51" s="136" t="s">
        <v>20</v>
      </c>
      <c r="B51" s="213"/>
      <c r="C51" s="317"/>
      <c r="D51" s="213"/>
      <c r="E51" s="111">
        <f t="shared" si="1"/>
        <v>0</v>
      </c>
      <c r="F51" s="163"/>
    </row>
    <row r="52" spans="1:6" ht="12.75" x14ac:dyDescent="0.2">
      <c r="A52" s="136" t="s">
        <v>264</v>
      </c>
      <c r="B52" s="117">
        <f>'Page 3-Assumptions'!B29</f>
        <v>0</v>
      </c>
      <c r="C52" s="317"/>
      <c r="D52" s="213"/>
      <c r="E52" s="111">
        <f t="shared" si="1"/>
        <v>0</v>
      </c>
      <c r="F52" s="163"/>
    </row>
    <row r="53" spans="1:6" ht="12.75" x14ac:dyDescent="0.2">
      <c r="A53" s="136" t="s">
        <v>21</v>
      </c>
      <c r="B53" s="117">
        <f>'Page 3-Assumptions'!$B$28*(B31+B32)</f>
        <v>0</v>
      </c>
      <c r="C53" s="317"/>
      <c r="D53" s="213">
        <f>'Page 3-Assumptions'!$B$28*(D31+D32)</f>
        <v>0</v>
      </c>
      <c r="E53" s="111">
        <f t="shared" si="1"/>
        <v>0</v>
      </c>
      <c r="F53" s="163"/>
    </row>
    <row r="54" spans="1:6" ht="12.75" x14ac:dyDescent="0.2">
      <c r="A54" s="136" t="s">
        <v>22</v>
      </c>
      <c r="B54" s="117"/>
      <c r="C54" s="317"/>
      <c r="D54" s="213"/>
      <c r="E54" s="111">
        <f t="shared" si="1"/>
        <v>0</v>
      </c>
      <c r="F54" s="163"/>
    </row>
    <row r="55" spans="1:6" ht="12.75" x14ac:dyDescent="0.2">
      <c r="A55" s="136" t="s">
        <v>23</v>
      </c>
      <c r="B55" s="213"/>
      <c r="C55" s="317"/>
      <c r="D55" s="213"/>
      <c r="E55" s="111">
        <f t="shared" si="1"/>
        <v>0</v>
      </c>
      <c r="F55" s="163"/>
    </row>
    <row r="56" spans="1:6" ht="12.75" x14ac:dyDescent="0.2">
      <c r="A56" s="136" t="s">
        <v>24</v>
      </c>
      <c r="B56" s="213"/>
      <c r="C56" s="317"/>
      <c r="D56" s="213"/>
      <c r="E56" s="111">
        <f t="shared" si="1"/>
        <v>0</v>
      </c>
      <c r="F56" s="163"/>
    </row>
    <row r="57" spans="1:6" ht="12.75" x14ac:dyDescent="0.2">
      <c r="A57" s="136" t="s">
        <v>42</v>
      </c>
      <c r="B57" s="213" t="s">
        <v>76</v>
      </c>
      <c r="C57" s="317"/>
      <c r="D57" s="213">
        <f>'Support-CDE start-up grant'!B13</f>
        <v>0</v>
      </c>
      <c r="E57" s="111">
        <f t="shared" si="1"/>
        <v>0</v>
      </c>
      <c r="F57" s="163"/>
    </row>
    <row r="58" spans="1:6" ht="12.75" x14ac:dyDescent="0.2">
      <c r="A58" s="136" t="s">
        <v>25</v>
      </c>
      <c r="B58" s="213" t="s">
        <v>76</v>
      </c>
      <c r="C58" s="317"/>
      <c r="D58" s="213">
        <f>'Support-CDE start-up grant'!B14</f>
        <v>0</v>
      </c>
      <c r="E58" s="111">
        <f t="shared" si="1"/>
        <v>0</v>
      </c>
      <c r="F58" s="163"/>
    </row>
    <row r="59" spans="1:6" ht="12.75" x14ac:dyDescent="0.2">
      <c r="A59" s="136" t="s">
        <v>201</v>
      </c>
      <c r="B59" s="213"/>
      <c r="C59" s="317"/>
      <c r="D59" s="213"/>
      <c r="E59" s="111">
        <f t="shared" si="1"/>
        <v>0</v>
      </c>
      <c r="F59" s="163"/>
    </row>
    <row r="60" spans="1:6" ht="12.75" x14ac:dyDescent="0.2">
      <c r="A60" s="136" t="s">
        <v>200</v>
      </c>
      <c r="B60" s="213"/>
      <c r="C60" s="317"/>
      <c r="D60" s="213"/>
      <c r="E60" s="111">
        <f t="shared" si="1"/>
        <v>0</v>
      </c>
      <c r="F60" s="163"/>
    </row>
    <row r="61" spans="1:6" ht="12.75" x14ac:dyDescent="0.2">
      <c r="A61" s="136" t="s">
        <v>26</v>
      </c>
      <c r="B61" s="213"/>
      <c r="C61" s="317"/>
      <c r="D61" s="213"/>
      <c r="E61" s="111">
        <f t="shared" si="1"/>
        <v>0</v>
      </c>
      <c r="F61" s="163"/>
    </row>
    <row r="62" spans="1:6" ht="12.75" x14ac:dyDescent="0.2">
      <c r="A62" s="136" t="s">
        <v>27</v>
      </c>
      <c r="B62" s="213"/>
      <c r="C62" s="317"/>
      <c r="D62" s="213"/>
      <c r="E62" s="111">
        <f t="shared" si="1"/>
        <v>0</v>
      </c>
      <c r="F62" s="163"/>
    </row>
    <row r="63" spans="1:6" ht="12.75" x14ac:dyDescent="0.2">
      <c r="A63" s="136" t="s">
        <v>41</v>
      </c>
      <c r="B63" s="213" t="s">
        <v>76</v>
      </c>
      <c r="C63" s="317"/>
      <c r="D63" s="213"/>
      <c r="E63" s="111">
        <f t="shared" si="1"/>
        <v>0</v>
      </c>
      <c r="F63" s="163"/>
    </row>
    <row r="64" spans="1:6" ht="12.75" x14ac:dyDescent="0.2">
      <c r="A64" s="136" t="s">
        <v>28</v>
      </c>
      <c r="B64" s="213"/>
      <c r="C64" s="320"/>
      <c r="D64" s="213">
        <f>'Support-CDE start-up grant'!B15</f>
        <v>0</v>
      </c>
      <c r="E64" s="111">
        <f t="shared" si="1"/>
        <v>0</v>
      </c>
      <c r="F64" s="163"/>
    </row>
    <row r="65" spans="1:6" ht="12.75" x14ac:dyDescent="0.2">
      <c r="A65" s="136" t="s">
        <v>29</v>
      </c>
      <c r="B65" s="213"/>
      <c r="C65" s="317"/>
      <c r="D65" s="213" t="s">
        <v>76</v>
      </c>
      <c r="E65" s="111">
        <f t="shared" si="1"/>
        <v>0</v>
      </c>
      <c r="F65" s="163"/>
    </row>
    <row r="66" spans="1:6" ht="12.75" x14ac:dyDescent="0.2">
      <c r="A66" s="136" t="s">
        <v>199</v>
      </c>
      <c r="B66" s="317"/>
      <c r="C66" s="317"/>
      <c r="D66" s="213"/>
      <c r="E66" s="111">
        <f t="shared" si="1"/>
        <v>0</v>
      </c>
      <c r="F66" s="163"/>
    </row>
    <row r="67" spans="1:6" ht="12.75" x14ac:dyDescent="0.2">
      <c r="A67" s="136" t="s">
        <v>30</v>
      </c>
      <c r="B67" s="213"/>
      <c r="C67" s="317"/>
      <c r="D67" s="213">
        <f>'Support-CDE start-up grant'!B16+'Support-CDE start-up grant'!B17+'Support-CDE start-up grant'!B18</f>
        <v>0</v>
      </c>
      <c r="E67" s="111">
        <f t="shared" si="1"/>
        <v>0</v>
      </c>
      <c r="F67" s="163"/>
    </row>
    <row r="68" spans="1:6" ht="12.75" x14ac:dyDescent="0.2">
      <c r="A68" s="136" t="s">
        <v>31</v>
      </c>
      <c r="B68" s="213"/>
      <c r="C68" s="317"/>
      <c r="D68" s="213">
        <f>'Support-CDE start-up grant'!B19+'Support-CDE start-up grant'!B20+'Support-CDE start-up grant'!B21</f>
        <v>0</v>
      </c>
      <c r="E68" s="111">
        <f t="shared" si="1"/>
        <v>0</v>
      </c>
      <c r="F68" s="163"/>
    </row>
    <row r="69" spans="1:6" ht="12.75" x14ac:dyDescent="0.2">
      <c r="A69" s="136" t="s">
        <v>32</v>
      </c>
      <c r="B69" s="213"/>
      <c r="C69" s="317"/>
      <c r="D69" s="213"/>
      <c r="E69" s="111">
        <f t="shared" si="1"/>
        <v>0</v>
      </c>
      <c r="F69" s="163"/>
    </row>
    <row r="70" spans="1:6" ht="12.75" x14ac:dyDescent="0.2">
      <c r="A70" s="136" t="s">
        <v>43</v>
      </c>
      <c r="B70" s="213"/>
      <c r="C70" s="317"/>
      <c r="D70" s="213"/>
      <c r="E70" s="111">
        <f t="shared" si="1"/>
        <v>0</v>
      </c>
      <c r="F70" s="163"/>
    </row>
    <row r="71" spans="1:6" ht="12.75" x14ac:dyDescent="0.2">
      <c r="A71" s="136" t="s">
        <v>33</v>
      </c>
      <c r="B71" s="213"/>
      <c r="C71" s="317"/>
      <c r="D71" s="213"/>
      <c r="E71" s="111">
        <f t="shared" si="1"/>
        <v>0</v>
      </c>
      <c r="F71" s="163"/>
    </row>
    <row r="72" spans="1:6" ht="12.75" x14ac:dyDescent="0.2">
      <c r="A72" s="136" t="s">
        <v>34</v>
      </c>
      <c r="B72" s="215"/>
      <c r="C72" s="319"/>
      <c r="D72" s="215"/>
      <c r="E72" s="111">
        <f t="shared" si="1"/>
        <v>0</v>
      </c>
      <c r="F72" s="163"/>
    </row>
    <row r="73" spans="1:6" ht="12.75" x14ac:dyDescent="0.2">
      <c r="A73" s="271" t="s">
        <v>40</v>
      </c>
      <c r="B73" s="274">
        <f>SUM(B31:B72)</f>
        <v>0</v>
      </c>
      <c r="C73" s="274">
        <f>SUM(C31:C72)</f>
        <v>0</v>
      </c>
      <c r="D73" s="274">
        <f>SUM(D31:D72)</f>
        <v>0</v>
      </c>
      <c r="E73" s="274">
        <f>SUM(E31:E72)</f>
        <v>0</v>
      </c>
      <c r="F73" s="163"/>
    </row>
    <row r="74" spans="1:6" ht="12.75" x14ac:dyDescent="0.2">
      <c r="A74" s="140"/>
      <c r="B74" s="112"/>
      <c r="C74" s="112"/>
      <c r="D74" s="112"/>
      <c r="E74" s="113"/>
      <c r="F74" s="163"/>
    </row>
    <row r="75" spans="1:6" ht="12.75" x14ac:dyDescent="0.2">
      <c r="A75" s="271" t="s">
        <v>82</v>
      </c>
      <c r="B75" s="274">
        <f>B28-B73</f>
        <v>0</v>
      </c>
      <c r="C75" s="274">
        <f>C28-C73</f>
        <v>0</v>
      </c>
      <c r="D75" s="274">
        <f>D28-D73</f>
        <v>0</v>
      </c>
      <c r="E75" s="274">
        <f>E28-E73</f>
        <v>0</v>
      </c>
      <c r="F75" s="163"/>
    </row>
    <row r="76" spans="1:6" ht="12.75" x14ac:dyDescent="0.2">
      <c r="A76" s="140"/>
      <c r="B76" s="112"/>
      <c r="C76" s="112"/>
      <c r="D76" s="112"/>
      <c r="E76" s="113"/>
      <c r="F76" s="163"/>
    </row>
    <row r="77" spans="1:6" ht="12.75" x14ac:dyDescent="0.2">
      <c r="A77" s="141" t="s">
        <v>83</v>
      </c>
      <c r="B77" s="112"/>
      <c r="C77" s="112"/>
      <c r="D77" s="114"/>
      <c r="E77" s="113"/>
      <c r="F77" s="163"/>
    </row>
    <row r="78" spans="1:6" ht="12.75" x14ac:dyDescent="0.2">
      <c r="A78" s="285" t="s">
        <v>195</v>
      </c>
      <c r="B78" s="29">
        <v>0</v>
      </c>
      <c r="C78" s="29"/>
      <c r="D78" s="29"/>
      <c r="E78" s="6">
        <f>SUM(B78:D78)</f>
        <v>0</v>
      </c>
      <c r="F78" s="165"/>
    </row>
    <row r="79" spans="1:6" ht="12.75" x14ac:dyDescent="0.2">
      <c r="A79" s="140" t="s">
        <v>84</v>
      </c>
      <c r="B79" s="115"/>
      <c r="C79" s="115"/>
      <c r="D79" s="115"/>
      <c r="E79" s="113"/>
      <c r="F79" s="163"/>
    </row>
    <row r="80" spans="1:6" ht="12.75" x14ac:dyDescent="0.2">
      <c r="A80" s="266" t="s">
        <v>45</v>
      </c>
      <c r="B80" s="275">
        <f>B75-B79</f>
        <v>0</v>
      </c>
      <c r="C80" s="275">
        <f>C75-C79</f>
        <v>0</v>
      </c>
      <c r="D80" s="275">
        <f>D75-D79</f>
        <v>0</v>
      </c>
      <c r="E80" s="275">
        <f>E75-E79</f>
        <v>0</v>
      </c>
      <c r="F80" s="163"/>
    </row>
    <row r="81" spans="1:6" ht="12.75" x14ac:dyDescent="0.2">
      <c r="A81" s="142"/>
      <c r="B81" s="18"/>
      <c r="C81" s="18"/>
      <c r="D81" s="18"/>
      <c r="E81" s="86"/>
      <c r="F81" s="163"/>
    </row>
    <row r="82" spans="1:6" ht="12.75" x14ac:dyDescent="0.2">
      <c r="A82" s="142" t="s">
        <v>95</v>
      </c>
      <c r="B82" s="18"/>
      <c r="C82" s="18"/>
      <c r="D82" s="18"/>
      <c r="E82" s="36">
        <v>0</v>
      </c>
      <c r="F82" s="163"/>
    </row>
    <row r="83" spans="1:6" ht="12.75" x14ac:dyDescent="0.2">
      <c r="A83" s="142"/>
      <c r="B83" s="18"/>
      <c r="C83" s="18"/>
      <c r="D83" s="18"/>
      <c r="E83" s="36"/>
      <c r="F83" s="163"/>
    </row>
    <row r="84" spans="1:6" ht="12.75" x14ac:dyDescent="0.2">
      <c r="A84" s="142" t="s">
        <v>96</v>
      </c>
      <c r="B84" s="18"/>
      <c r="C84" s="18"/>
      <c r="D84" s="18"/>
      <c r="E84" s="36">
        <f>E82+E80</f>
        <v>0</v>
      </c>
      <c r="F84" s="163"/>
    </row>
    <row r="85" spans="1:6" ht="12.75" x14ac:dyDescent="0.2">
      <c r="A85" s="143" t="s">
        <v>97</v>
      </c>
      <c r="B85" s="18"/>
      <c r="C85" s="18"/>
      <c r="D85" s="18"/>
      <c r="E85" s="32">
        <f>E79</f>
        <v>0</v>
      </c>
      <c r="F85" s="165"/>
    </row>
    <row r="86" spans="1:6" ht="12.75" x14ac:dyDescent="0.2">
      <c r="A86" s="143" t="s">
        <v>98</v>
      </c>
      <c r="B86" s="18"/>
      <c r="C86" s="18"/>
      <c r="D86" s="18"/>
      <c r="E86" s="32">
        <f>E84-E85</f>
        <v>0</v>
      </c>
      <c r="F86" s="165"/>
    </row>
    <row r="87" spans="1:6" ht="15" customHeight="1" x14ac:dyDescent="0.2">
      <c r="A87" s="148" t="s">
        <v>99</v>
      </c>
      <c r="B87" s="18"/>
      <c r="C87" s="18"/>
      <c r="D87" s="18"/>
      <c r="E87" s="145" t="e">
        <f>E86/E73</f>
        <v>#DIV/0!</v>
      </c>
      <c r="F87" s="165"/>
    </row>
    <row r="88" spans="1:6" ht="15" customHeight="1" x14ac:dyDescent="0.2">
      <c r="A88" s="149"/>
      <c r="B88" s="88"/>
      <c r="C88" s="88"/>
      <c r="D88" s="88"/>
      <c r="E88" s="89"/>
      <c r="F88" s="169"/>
    </row>
  </sheetData>
  <sheetProtection password="DF6E" sheet="1"/>
  <mergeCells count="1">
    <mergeCell ref="B3:E3"/>
  </mergeCells>
  <phoneticPr fontId="2" type="noConversion"/>
  <printOptions horizontalCentered="1"/>
  <pageMargins left="0.25" right="0.25" top="0.45" bottom="0.62" header="0.25" footer="0.5"/>
  <pageSetup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90"/>
  <sheetViews>
    <sheetView topLeftCell="A19" zoomScale="80" zoomScaleNormal="80" workbookViewId="0">
      <selection activeCell="A52" sqref="A52"/>
    </sheetView>
  </sheetViews>
  <sheetFormatPr defaultColWidth="11.42578125" defaultRowHeight="12.75" x14ac:dyDescent="0.2"/>
  <cols>
    <col min="1" max="1" width="39.5703125" style="1" customWidth="1"/>
    <col min="2" max="5" width="12.7109375" style="2" customWidth="1"/>
    <col min="6" max="6" width="45.7109375" style="110" customWidth="1"/>
    <col min="7" max="16384" width="11.42578125" style="2"/>
  </cols>
  <sheetData>
    <row r="1" spans="1:7" ht="18.75" x14ac:dyDescent="0.3">
      <c r="A1" s="130" t="str">
        <f>'Page 3-Assumptions'!A1</f>
        <v>CSI CHARTER SCHOOL</v>
      </c>
      <c r="B1" s="131"/>
      <c r="C1" s="131"/>
      <c r="D1" s="131"/>
      <c r="E1" s="84"/>
      <c r="F1" s="172" t="s">
        <v>194</v>
      </c>
      <c r="G1" s="104"/>
    </row>
    <row r="2" spans="1:7" ht="18.75" x14ac:dyDescent="0.3">
      <c r="A2" s="132" t="str">
        <f>B3</f>
        <v>YEAR 1</v>
      </c>
      <c r="B2" s="18"/>
      <c r="C2" s="18"/>
      <c r="D2" s="18"/>
      <c r="E2" s="86"/>
      <c r="F2" s="146"/>
      <c r="G2" s="104"/>
    </row>
    <row r="3" spans="1:7" s="3" customFormat="1" x14ac:dyDescent="0.2">
      <c r="A3" s="133"/>
      <c r="B3" s="399" t="str">
        <f>'Page 10-6 yr Budget-detail'!C4</f>
        <v>YEAR 1</v>
      </c>
      <c r="C3" s="400"/>
      <c r="D3" s="400"/>
      <c r="E3" s="401"/>
      <c r="F3" s="154"/>
      <c r="G3" s="105"/>
    </row>
    <row r="4" spans="1:7" s="3" customFormat="1" ht="25.5" x14ac:dyDescent="0.2">
      <c r="A4" s="134"/>
      <c r="B4" s="5" t="s">
        <v>44</v>
      </c>
      <c r="C4" s="5" t="s">
        <v>133</v>
      </c>
      <c r="D4" s="5" t="s">
        <v>252</v>
      </c>
      <c r="E4" s="5" t="s">
        <v>35</v>
      </c>
      <c r="F4" s="155" t="s">
        <v>77</v>
      </c>
    </row>
    <row r="5" spans="1:7" s="3" customFormat="1" x14ac:dyDescent="0.2">
      <c r="A5" s="135" t="s">
        <v>89</v>
      </c>
      <c r="B5" s="27"/>
      <c r="C5" s="27"/>
      <c r="D5" s="27"/>
      <c r="E5" s="80">
        <f>'Page 1-Enrollment Plan'!B20</f>
        <v>0</v>
      </c>
      <c r="F5" s="167"/>
    </row>
    <row r="6" spans="1:7" s="3" customFormat="1" x14ac:dyDescent="0.2">
      <c r="A6" s="135" t="s">
        <v>59</v>
      </c>
      <c r="B6" s="27"/>
      <c r="C6" s="27"/>
      <c r="D6" s="27"/>
      <c r="E6" s="79">
        <f>'Page 1-Enrollment Plan'!B22</f>
        <v>0</v>
      </c>
      <c r="F6" s="162"/>
    </row>
    <row r="7" spans="1:7" s="3" customFormat="1" x14ac:dyDescent="0.2">
      <c r="A7" s="134" t="s">
        <v>37</v>
      </c>
      <c r="B7" s="27"/>
      <c r="C7" s="27"/>
      <c r="D7" s="27"/>
      <c r="E7" s="7"/>
      <c r="F7" s="162"/>
    </row>
    <row r="8" spans="1:7" x14ac:dyDescent="0.2">
      <c r="A8" s="136" t="s">
        <v>0</v>
      </c>
      <c r="B8" s="317"/>
      <c r="C8" s="317"/>
      <c r="D8" s="213"/>
      <c r="E8" s="93">
        <f t="shared" ref="E8:E27" si="0">SUM(B8:D8)</f>
        <v>0</v>
      </c>
      <c r="F8" s="163"/>
    </row>
    <row r="9" spans="1:7" x14ac:dyDescent="0.2">
      <c r="A9" s="136" t="s">
        <v>218</v>
      </c>
      <c r="B9" s="117">
        <f>'Page 1-Enrollment Plan'!B6*'Page 3-Assumptions'!C18</f>
        <v>0</v>
      </c>
      <c r="C9" s="213"/>
      <c r="D9" s="213"/>
      <c r="E9" s="111">
        <f>SUM(B9:D9)</f>
        <v>0</v>
      </c>
      <c r="F9" s="163"/>
    </row>
    <row r="10" spans="1:7" x14ac:dyDescent="0.2">
      <c r="A10" s="136" t="s">
        <v>217</v>
      </c>
      <c r="B10" s="117">
        <f>'Page 1-Enrollment Plan'!B7*'Page 3-Assumptions'!C19</f>
        <v>0</v>
      </c>
      <c r="C10" s="117" t="s">
        <v>76</v>
      </c>
      <c r="D10" s="117"/>
      <c r="E10" s="93">
        <f t="shared" si="0"/>
        <v>0</v>
      </c>
      <c r="F10" s="163"/>
    </row>
    <row r="11" spans="1:7" x14ac:dyDescent="0.2">
      <c r="A11" s="136" t="s">
        <v>1</v>
      </c>
      <c r="B11" s="317"/>
      <c r="C11" s="213"/>
      <c r="D11" s="213"/>
      <c r="E11" s="93">
        <f t="shared" si="0"/>
        <v>0</v>
      </c>
      <c r="F11" s="163"/>
    </row>
    <row r="12" spans="1:7" x14ac:dyDescent="0.2">
      <c r="A12" s="136" t="s">
        <v>203</v>
      </c>
      <c r="B12" s="213"/>
      <c r="C12" s="213"/>
      <c r="D12" s="213"/>
      <c r="E12" s="93">
        <f t="shared" si="0"/>
        <v>0</v>
      </c>
      <c r="F12" s="163"/>
    </row>
    <row r="13" spans="1:7" x14ac:dyDescent="0.2">
      <c r="A13" s="136" t="s">
        <v>2</v>
      </c>
      <c r="B13" s="318"/>
      <c r="C13" s="213"/>
      <c r="D13" s="213"/>
      <c r="E13" s="93">
        <f t="shared" si="0"/>
        <v>0</v>
      </c>
      <c r="F13" s="163"/>
    </row>
    <row r="14" spans="1:7" x14ac:dyDescent="0.2">
      <c r="A14" s="136" t="s">
        <v>3</v>
      </c>
      <c r="B14" s="317"/>
      <c r="C14" s="213"/>
      <c r="D14" s="213"/>
      <c r="E14" s="93">
        <f t="shared" si="0"/>
        <v>0</v>
      </c>
      <c r="F14" s="163"/>
    </row>
    <row r="15" spans="1:7" x14ac:dyDescent="0.2">
      <c r="A15" s="137" t="s">
        <v>4</v>
      </c>
      <c r="B15" s="317"/>
      <c r="C15" s="213"/>
      <c r="D15" s="213"/>
      <c r="E15" s="93">
        <f t="shared" si="0"/>
        <v>0</v>
      </c>
      <c r="F15" s="163"/>
    </row>
    <row r="16" spans="1:7" x14ac:dyDescent="0.2">
      <c r="A16" s="137" t="s">
        <v>5</v>
      </c>
      <c r="B16" s="117">
        <f>E5*'Page 3-Assumptions'!C7</f>
        <v>0</v>
      </c>
      <c r="C16" s="117"/>
      <c r="D16" s="117"/>
      <c r="E16" s="93">
        <f t="shared" si="0"/>
        <v>0</v>
      </c>
      <c r="F16" s="163"/>
    </row>
    <row r="17" spans="1:6" x14ac:dyDescent="0.2">
      <c r="A17" s="137" t="s">
        <v>241</v>
      </c>
      <c r="B17" s="117">
        <f>'Page 3-Assumptions'!$C$8</f>
        <v>0</v>
      </c>
      <c r="C17" s="117"/>
      <c r="D17" s="117"/>
      <c r="E17" s="93">
        <f t="shared" si="0"/>
        <v>0</v>
      </c>
      <c r="F17" s="163"/>
    </row>
    <row r="18" spans="1:6" x14ac:dyDescent="0.2">
      <c r="A18" s="136" t="s">
        <v>243</v>
      </c>
      <c r="B18" s="117"/>
      <c r="C18" s="117">
        <f>'Page 3-Assumptions'!$C$9</f>
        <v>0</v>
      </c>
      <c r="D18" s="117"/>
      <c r="E18" s="93">
        <f t="shared" si="0"/>
        <v>0</v>
      </c>
      <c r="F18" s="163"/>
    </row>
    <row r="19" spans="1:6" x14ac:dyDescent="0.2">
      <c r="A19" s="136" t="s">
        <v>196</v>
      </c>
      <c r="B19" s="117">
        <f>'Page 3-Assumptions'!C13</f>
        <v>0</v>
      </c>
      <c r="C19" s="117"/>
      <c r="D19" s="117"/>
      <c r="E19" s="93">
        <f t="shared" si="0"/>
        <v>0</v>
      </c>
      <c r="F19" s="163"/>
    </row>
    <row r="20" spans="1:6" x14ac:dyDescent="0.2">
      <c r="A20" s="136" t="s">
        <v>204</v>
      </c>
      <c r="B20" s="317"/>
      <c r="C20" s="213"/>
      <c r="D20" s="213"/>
      <c r="E20" s="93">
        <f t="shared" si="0"/>
        <v>0</v>
      </c>
      <c r="F20" s="163"/>
    </row>
    <row r="21" spans="1:6" x14ac:dyDescent="0.2">
      <c r="A21" s="136" t="s">
        <v>187</v>
      </c>
      <c r="B21" s="117"/>
      <c r="C21" s="117">
        <f>'Page 3-Assumptions'!$C$14</f>
        <v>0</v>
      </c>
      <c r="D21" s="117"/>
      <c r="E21" s="93">
        <f t="shared" si="0"/>
        <v>0</v>
      </c>
      <c r="F21" s="163"/>
    </row>
    <row r="22" spans="1:6" x14ac:dyDescent="0.2">
      <c r="A22" s="136" t="s">
        <v>242</v>
      </c>
      <c r="B22" s="117"/>
      <c r="C22" s="117">
        <f>'Page 3-Assumptions'!$C$15</f>
        <v>0</v>
      </c>
      <c r="D22" s="117"/>
      <c r="E22" s="93">
        <f t="shared" si="0"/>
        <v>0</v>
      </c>
      <c r="F22" s="163"/>
    </row>
    <row r="23" spans="1:6" x14ac:dyDescent="0.2">
      <c r="A23" s="150" t="s">
        <v>188</v>
      </c>
      <c r="B23" s="117"/>
      <c r="C23" s="117">
        <f>'Page 3-Assumptions'!$C$16</f>
        <v>0</v>
      </c>
      <c r="D23" s="117"/>
      <c r="E23" s="93">
        <f>SUM(B23:D23)</f>
        <v>0</v>
      </c>
      <c r="F23" s="163"/>
    </row>
    <row r="24" spans="1:6" x14ac:dyDescent="0.2">
      <c r="A24" s="150" t="s">
        <v>205</v>
      </c>
      <c r="B24" s="213"/>
      <c r="C24" s="213"/>
      <c r="D24" s="213"/>
      <c r="E24" s="93">
        <f t="shared" si="0"/>
        <v>0</v>
      </c>
      <c r="F24" s="163"/>
    </row>
    <row r="25" spans="1:6" x14ac:dyDescent="0.2">
      <c r="A25" s="150" t="s">
        <v>189</v>
      </c>
      <c r="B25" s="117"/>
      <c r="C25" s="117"/>
      <c r="D25" s="213">
        <f>'Support-CDE start-up grant'!C4</f>
        <v>0</v>
      </c>
      <c r="E25" s="93">
        <f t="shared" si="0"/>
        <v>0</v>
      </c>
      <c r="F25" s="163"/>
    </row>
    <row r="26" spans="1:6" x14ac:dyDescent="0.2">
      <c r="A26" s="150" t="s">
        <v>131</v>
      </c>
      <c r="B26" s="117">
        <f>E6*'Page 3-Assumptions'!C5</f>
        <v>0</v>
      </c>
      <c r="C26" s="117"/>
      <c r="D26" s="117"/>
      <c r="E26" s="93">
        <f t="shared" si="0"/>
        <v>0</v>
      </c>
      <c r="F26" s="163"/>
    </row>
    <row r="27" spans="1:6" x14ac:dyDescent="0.2">
      <c r="A27" s="322" t="s">
        <v>190</v>
      </c>
      <c r="B27" s="177">
        <f>'Page 3-Assumptions'!C6</f>
        <v>0</v>
      </c>
      <c r="C27" s="177"/>
      <c r="D27" s="177"/>
      <c r="E27" s="93">
        <f t="shared" si="0"/>
        <v>0</v>
      </c>
      <c r="F27" s="163"/>
    </row>
    <row r="28" spans="1:6" x14ac:dyDescent="0.2">
      <c r="A28" s="266" t="s">
        <v>38</v>
      </c>
      <c r="B28" s="260">
        <f>SUM(B8:B27)</f>
        <v>0</v>
      </c>
      <c r="C28" s="260">
        <f>SUM(C8:C27)</f>
        <v>0</v>
      </c>
      <c r="D28" s="260">
        <f>SUM(D8:D27)</f>
        <v>0</v>
      </c>
      <c r="E28" s="260">
        <f>SUM(E8:E27)</f>
        <v>0</v>
      </c>
      <c r="F28" s="163"/>
    </row>
    <row r="29" spans="1:6" x14ac:dyDescent="0.2">
      <c r="A29" s="138"/>
      <c r="B29" s="118"/>
      <c r="C29" s="118"/>
      <c r="D29" s="118"/>
      <c r="E29" s="95"/>
      <c r="F29" s="163"/>
    </row>
    <row r="30" spans="1:6" x14ac:dyDescent="0.2">
      <c r="A30" s="139" t="s">
        <v>39</v>
      </c>
      <c r="B30" s="117"/>
      <c r="C30" s="117"/>
      <c r="D30" s="117"/>
      <c r="E30" s="93"/>
      <c r="F30" s="163"/>
    </row>
    <row r="31" spans="1:6" x14ac:dyDescent="0.2">
      <c r="A31" s="136" t="s">
        <v>93</v>
      </c>
      <c r="B31" s="176">
        <f>'Page 2-Staffing Plan'!C32-(C31+D31)</f>
        <v>0</v>
      </c>
      <c r="C31" s="213"/>
      <c r="D31" s="213"/>
      <c r="E31" s="93">
        <f>SUM(B31:D31)</f>
        <v>0</v>
      </c>
      <c r="F31" s="163"/>
    </row>
    <row r="32" spans="1:6" x14ac:dyDescent="0.2">
      <c r="A32" s="136" t="s">
        <v>6</v>
      </c>
      <c r="B32" s="117">
        <f>('Page 3-Assumptions'!B33* 'Page 3-Assumptions'!B34)*('Page 2-Staffing Plan'!C15)</f>
        <v>0</v>
      </c>
      <c r="C32" s="213"/>
      <c r="D32" s="213"/>
      <c r="E32" s="93">
        <f t="shared" ref="E32:E72" si="1">SUM(B32:D32)</f>
        <v>0</v>
      </c>
      <c r="F32" s="163"/>
    </row>
    <row r="33" spans="1:13" x14ac:dyDescent="0.2">
      <c r="A33" s="136" t="s">
        <v>7</v>
      </c>
      <c r="B33" s="248">
        <f>((E31+E32)*1.45%)-C33</f>
        <v>0</v>
      </c>
      <c r="C33" s="117">
        <f>ROUND((C31+C32)*1.45%,0)</f>
        <v>0</v>
      </c>
      <c r="D33" s="213"/>
      <c r="E33" s="93">
        <f t="shared" si="1"/>
        <v>0</v>
      </c>
      <c r="F33" s="163"/>
    </row>
    <row r="34" spans="1:13" x14ac:dyDescent="0.2">
      <c r="A34" s="136" t="s">
        <v>8</v>
      </c>
      <c r="B34" s="117"/>
      <c r="C34" s="213"/>
      <c r="D34" s="213"/>
      <c r="E34" s="93">
        <f t="shared" si="1"/>
        <v>0</v>
      </c>
      <c r="F34" s="163"/>
    </row>
    <row r="35" spans="1:13" x14ac:dyDescent="0.2">
      <c r="A35" s="136" t="s">
        <v>197</v>
      </c>
      <c r="B35" s="117">
        <f>((E31+E32)*'Page 3-Assumptions'!C25)-C35</f>
        <v>0</v>
      </c>
      <c r="C35" s="248">
        <f>C31*'Page 3-Assumptions'!C25</f>
        <v>0</v>
      </c>
      <c r="D35" s="213"/>
      <c r="E35" s="93">
        <f t="shared" si="1"/>
        <v>0</v>
      </c>
      <c r="F35" s="163"/>
    </row>
    <row r="36" spans="1:13" x14ac:dyDescent="0.2">
      <c r="A36" s="136" t="s">
        <v>9</v>
      </c>
      <c r="B36" s="117">
        <f>(('Page 3-Assumptions'!B35*1.05*('Page 2-Staffing Plan'!C37)))</f>
        <v>0</v>
      </c>
      <c r="C36" s="213"/>
      <c r="D36" s="213"/>
      <c r="E36" s="93">
        <f t="shared" si="1"/>
        <v>0</v>
      </c>
      <c r="F36" s="163"/>
    </row>
    <row r="37" spans="1:13" x14ac:dyDescent="0.2">
      <c r="A37" s="136" t="s">
        <v>10</v>
      </c>
      <c r="B37" s="117">
        <f>'Page 3-Assumptions'!B36*'Page 2-Staffing Plan'!C37</f>
        <v>0</v>
      </c>
      <c r="C37" s="213"/>
      <c r="D37" s="213"/>
      <c r="E37" s="93">
        <f t="shared" si="1"/>
        <v>0</v>
      </c>
      <c r="F37" s="163"/>
    </row>
    <row r="38" spans="1:13" x14ac:dyDescent="0.2">
      <c r="A38" s="137" t="s">
        <v>11</v>
      </c>
      <c r="B38" s="117">
        <f>'Page 3-Assumptions'!$B$37*'Page 2-Staffing Plan'!C37</f>
        <v>0</v>
      </c>
      <c r="C38" s="213"/>
      <c r="D38" s="213"/>
      <c r="E38" s="93">
        <f t="shared" si="1"/>
        <v>0</v>
      </c>
      <c r="F38" s="163"/>
    </row>
    <row r="39" spans="1:13" x14ac:dyDescent="0.2">
      <c r="A39" s="136" t="s">
        <v>202</v>
      </c>
      <c r="B39" s="117"/>
      <c r="C39" s="317"/>
      <c r="D39" s="213"/>
      <c r="E39" s="93">
        <f t="shared" si="1"/>
        <v>0</v>
      </c>
      <c r="F39" s="163"/>
    </row>
    <row r="40" spans="1:13" x14ac:dyDescent="0.2">
      <c r="A40" s="137" t="s">
        <v>119</v>
      </c>
      <c r="B40" s="117">
        <f>('Page 3-Assumptions'!$B$39*'Page 2-Staffing Plan'!C37)</f>
        <v>0</v>
      </c>
      <c r="C40" s="213"/>
      <c r="D40" s="213"/>
      <c r="E40" s="93">
        <f t="shared" si="1"/>
        <v>0</v>
      </c>
      <c r="F40" s="163"/>
      <c r="G40" s="2" t="s">
        <v>76</v>
      </c>
    </row>
    <row r="41" spans="1:13" x14ac:dyDescent="0.2">
      <c r="A41" s="137" t="s">
        <v>12</v>
      </c>
      <c r="B41" s="117">
        <f>'Page 3-Assumptions'!C61-C41</f>
        <v>0</v>
      </c>
      <c r="C41" s="213"/>
      <c r="D41" s="213"/>
      <c r="E41" s="93">
        <f t="shared" si="1"/>
        <v>0</v>
      </c>
      <c r="F41" s="163"/>
    </row>
    <row r="42" spans="1:13" x14ac:dyDescent="0.2">
      <c r="A42" s="136" t="s">
        <v>198</v>
      </c>
      <c r="B42" s="117">
        <f>E5*'Page 3-Assumptions'!$B$40</f>
        <v>0</v>
      </c>
      <c r="C42" s="213"/>
      <c r="D42" s="213"/>
      <c r="E42" s="93">
        <f t="shared" si="1"/>
        <v>0</v>
      </c>
      <c r="F42" s="163"/>
      <c r="M42" s="2" t="s">
        <v>94</v>
      </c>
    </row>
    <row r="43" spans="1:13" x14ac:dyDescent="0.2">
      <c r="A43" s="137" t="s">
        <v>13</v>
      </c>
      <c r="B43" s="317"/>
      <c r="C43" s="213"/>
      <c r="D43" s="213">
        <f>'Support-CDE start-up grant'!C11</f>
        <v>0</v>
      </c>
      <c r="E43" s="93">
        <f t="shared" si="1"/>
        <v>0</v>
      </c>
      <c r="F43" s="163"/>
    </row>
    <row r="44" spans="1:13" x14ac:dyDescent="0.2">
      <c r="A44" s="137" t="s">
        <v>14</v>
      </c>
      <c r="B44" s="317"/>
      <c r="C44" s="213"/>
      <c r="D44" s="213">
        <f>'Support-CDE start-up grant'!C10</f>
        <v>0</v>
      </c>
      <c r="E44" s="93">
        <f t="shared" si="1"/>
        <v>0</v>
      </c>
      <c r="F44" s="163" t="s">
        <v>76</v>
      </c>
    </row>
    <row r="45" spans="1:13" x14ac:dyDescent="0.2">
      <c r="A45" s="137" t="s">
        <v>15</v>
      </c>
      <c r="B45" s="317"/>
      <c r="C45" s="213"/>
      <c r="D45" s="213"/>
      <c r="E45" s="93">
        <f t="shared" si="1"/>
        <v>0</v>
      </c>
      <c r="F45" s="163"/>
    </row>
    <row r="46" spans="1:13" x14ac:dyDescent="0.2">
      <c r="A46" s="137" t="s">
        <v>16</v>
      </c>
      <c r="B46" s="317"/>
      <c r="C46" s="213"/>
      <c r="D46" s="213">
        <f>'Support-CDE start-up grant'!C12</f>
        <v>0</v>
      </c>
      <c r="E46" s="93">
        <f t="shared" si="1"/>
        <v>0</v>
      </c>
      <c r="F46" s="163"/>
    </row>
    <row r="47" spans="1:13" x14ac:dyDescent="0.2">
      <c r="A47" s="136" t="s">
        <v>220</v>
      </c>
      <c r="B47" s="317"/>
      <c r="C47" s="317"/>
      <c r="D47" s="213"/>
      <c r="E47" s="111">
        <f t="shared" si="1"/>
        <v>0</v>
      </c>
      <c r="F47" s="163"/>
    </row>
    <row r="48" spans="1:13" x14ac:dyDescent="0.2">
      <c r="A48" s="137" t="s">
        <v>17</v>
      </c>
      <c r="B48" s="317"/>
      <c r="C48" s="213"/>
      <c r="D48" s="213"/>
      <c r="E48" s="93">
        <f t="shared" si="1"/>
        <v>0</v>
      </c>
      <c r="F48" s="163"/>
    </row>
    <row r="49" spans="1:7" x14ac:dyDescent="0.2">
      <c r="A49" s="137" t="s">
        <v>18</v>
      </c>
      <c r="B49" s="317"/>
      <c r="C49" s="213"/>
      <c r="D49" s="213"/>
      <c r="E49" s="93">
        <f t="shared" si="1"/>
        <v>0</v>
      </c>
      <c r="F49" s="163"/>
    </row>
    <row r="50" spans="1:7" x14ac:dyDescent="0.2">
      <c r="A50" s="137" t="s">
        <v>19</v>
      </c>
      <c r="B50" s="117">
        <f>(SUM('Page 1-Enrollment Plan'!B7:B17))*'Page 3-Assumptions'!$B$41</f>
        <v>0</v>
      </c>
      <c r="C50" s="213"/>
      <c r="D50" s="213"/>
      <c r="E50" s="93">
        <f t="shared" si="1"/>
        <v>0</v>
      </c>
      <c r="F50" s="163"/>
    </row>
    <row r="51" spans="1:7" x14ac:dyDescent="0.2">
      <c r="A51" s="137" t="s">
        <v>20</v>
      </c>
      <c r="B51" s="117">
        <f>('Page 3-Assumptions'!$B$42+'Page 3-Assumptions'!$B$43)*'Page 1-Enrollment Plan'!B20</f>
        <v>0</v>
      </c>
      <c r="C51" s="213"/>
      <c r="D51" s="213"/>
      <c r="E51" s="93">
        <f t="shared" si="1"/>
        <v>0</v>
      </c>
      <c r="F51" s="163"/>
    </row>
    <row r="52" spans="1:7" x14ac:dyDescent="0.2">
      <c r="A52" s="136" t="s">
        <v>264</v>
      </c>
      <c r="B52" s="117">
        <f>'Page 3-Assumptions'!C29</f>
        <v>0</v>
      </c>
      <c r="C52" s="213"/>
      <c r="D52" s="213"/>
      <c r="E52" s="93">
        <f t="shared" si="1"/>
        <v>0</v>
      </c>
      <c r="F52" s="163"/>
    </row>
    <row r="53" spans="1:7" x14ac:dyDescent="0.2">
      <c r="A53" s="137" t="s">
        <v>21</v>
      </c>
      <c r="B53" s="117">
        <f>'Page 3-Assumptions'!$C$28*(E31+E32)</f>
        <v>0</v>
      </c>
      <c r="C53" s="213"/>
      <c r="D53" s="213"/>
      <c r="E53" s="93">
        <f t="shared" si="1"/>
        <v>0</v>
      </c>
      <c r="F53" s="163"/>
    </row>
    <row r="54" spans="1:7" x14ac:dyDescent="0.2">
      <c r="A54" s="137" t="s">
        <v>22</v>
      </c>
      <c r="B54" s="117">
        <f>((E31+E32)/100)*0.75</f>
        <v>0</v>
      </c>
      <c r="C54" s="213"/>
      <c r="D54" s="213"/>
      <c r="E54" s="93">
        <f t="shared" si="1"/>
        <v>0</v>
      </c>
      <c r="F54" s="163"/>
    </row>
    <row r="55" spans="1:7" x14ac:dyDescent="0.2">
      <c r="A55" s="137" t="s">
        <v>23</v>
      </c>
      <c r="B55" s="317"/>
      <c r="C55" s="213"/>
      <c r="D55" s="213"/>
      <c r="E55" s="93">
        <f t="shared" si="1"/>
        <v>0</v>
      </c>
      <c r="F55" s="163"/>
    </row>
    <row r="56" spans="1:7" x14ac:dyDescent="0.2">
      <c r="A56" s="137" t="s">
        <v>24</v>
      </c>
      <c r="B56" s="117">
        <f>'Page 3-Assumptions'!$B$44*'Page 1-Enrollment Plan'!$B$20</f>
        <v>0</v>
      </c>
      <c r="C56" s="213"/>
      <c r="D56" s="213"/>
      <c r="E56" s="93">
        <f t="shared" si="1"/>
        <v>0</v>
      </c>
      <c r="F56" s="163"/>
    </row>
    <row r="57" spans="1:7" x14ac:dyDescent="0.2">
      <c r="A57" s="137" t="s">
        <v>42</v>
      </c>
      <c r="B57" s="117">
        <f>E5*'Page 3-Assumptions'!$B$45</f>
        <v>0</v>
      </c>
      <c r="C57" s="213"/>
      <c r="D57" s="213">
        <f>'Support-CDE start-up grant'!C13</f>
        <v>0</v>
      </c>
      <c r="E57" s="93">
        <f t="shared" si="1"/>
        <v>0</v>
      </c>
      <c r="F57" s="163"/>
    </row>
    <row r="58" spans="1:7" x14ac:dyDescent="0.2">
      <c r="A58" s="136" t="s">
        <v>25</v>
      </c>
      <c r="B58" s="117">
        <f>'Page 2-Staffing Plan'!C37*'Page 3-Assumptions'!$B$38</f>
        <v>0</v>
      </c>
      <c r="C58" s="213"/>
      <c r="D58" s="216">
        <f>'Support-CDE start-up grant'!C14</f>
        <v>0</v>
      </c>
      <c r="E58" s="93">
        <f t="shared" si="1"/>
        <v>0</v>
      </c>
      <c r="F58" s="163" t="s">
        <v>76</v>
      </c>
    </row>
    <row r="59" spans="1:7" x14ac:dyDescent="0.2">
      <c r="A59" s="137" t="s">
        <v>201</v>
      </c>
      <c r="B59" s="117">
        <f>E6*'Page 3-Assumptions'!C23</f>
        <v>0</v>
      </c>
      <c r="C59" s="213"/>
      <c r="D59" s="213"/>
      <c r="E59" s="93">
        <f t="shared" si="1"/>
        <v>0</v>
      </c>
      <c r="F59" s="163"/>
    </row>
    <row r="60" spans="1:7" x14ac:dyDescent="0.2">
      <c r="A60" s="136" t="s">
        <v>200</v>
      </c>
      <c r="B60" s="117">
        <f>B26*'Page 3-Assumptions'!C24</f>
        <v>0</v>
      </c>
      <c r="C60" s="213"/>
      <c r="D60" s="213"/>
      <c r="E60" s="93">
        <f t="shared" si="1"/>
        <v>0</v>
      </c>
      <c r="F60" s="163"/>
      <c r="G60" s="2" t="s">
        <v>76</v>
      </c>
    </row>
    <row r="61" spans="1:7" x14ac:dyDescent="0.2">
      <c r="A61" s="136" t="s">
        <v>26</v>
      </c>
      <c r="B61" s="117">
        <f>('Page 3-Assumptions'!$B$46*'Page 1-Enrollment Plan'!$B$20)</f>
        <v>0</v>
      </c>
      <c r="C61" s="213"/>
      <c r="D61" s="213"/>
      <c r="E61" s="93">
        <f t="shared" si="1"/>
        <v>0</v>
      </c>
      <c r="F61" s="163"/>
    </row>
    <row r="62" spans="1:7" x14ac:dyDescent="0.2">
      <c r="A62" s="136" t="s">
        <v>27</v>
      </c>
      <c r="B62" s="117">
        <f>E5*'Page 3-Assumptions'!$B$47</f>
        <v>0</v>
      </c>
      <c r="C62" s="213"/>
      <c r="D62" s="213"/>
      <c r="E62" s="93">
        <f t="shared" si="1"/>
        <v>0</v>
      </c>
      <c r="F62" s="163"/>
    </row>
    <row r="63" spans="1:7" x14ac:dyDescent="0.2">
      <c r="A63" s="136" t="s">
        <v>41</v>
      </c>
      <c r="B63" s="117">
        <f>E5*'Page 3-Assumptions'!$B$48</f>
        <v>0</v>
      </c>
      <c r="C63" s="213"/>
      <c r="D63" s="213"/>
      <c r="E63" s="93">
        <f t="shared" si="1"/>
        <v>0</v>
      </c>
      <c r="F63" s="163"/>
    </row>
    <row r="64" spans="1:7" x14ac:dyDescent="0.2">
      <c r="A64" s="136" t="s">
        <v>28</v>
      </c>
      <c r="B64" s="317"/>
      <c r="C64" s="213"/>
      <c r="D64" s="213">
        <f>'Support-CDE start-up grant'!C15</f>
        <v>0</v>
      </c>
      <c r="E64" s="93">
        <f t="shared" si="1"/>
        <v>0</v>
      </c>
      <c r="F64" s="163"/>
    </row>
    <row r="65" spans="1:6" x14ac:dyDescent="0.2">
      <c r="A65" s="136" t="s">
        <v>29</v>
      </c>
      <c r="B65" s="317"/>
      <c r="C65" s="213"/>
      <c r="D65" s="213"/>
      <c r="E65" s="93">
        <f t="shared" si="1"/>
        <v>0</v>
      </c>
      <c r="F65" s="163"/>
    </row>
    <row r="66" spans="1:6" x14ac:dyDescent="0.2">
      <c r="A66" s="136" t="s">
        <v>199</v>
      </c>
      <c r="B66" s="317"/>
      <c r="C66" s="213"/>
      <c r="D66" s="213"/>
      <c r="E66" s="93">
        <f t="shared" si="1"/>
        <v>0</v>
      </c>
      <c r="F66" s="163"/>
    </row>
    <row r="67" spans="1:6" x14ac:dyDescent="0.2">
      <c r="A67" s="136" t="s">
        <v>30</v>
      </c>
      <c r="B67" s="317"/>
      <c r="C67" s="213"/>
      <c r="D67" s="213">
        <f>'Support-CDE start-up grant'!C16+'Support-CDE start-up grant'!C17+'Support-CDE start-up grant'!C18</f>
        <v>0</v>
      </c>
      <c r="E67" s="93">
        <f t="shared" si="1"/>
        <v>0</v>
      </c>
      <c r="F67" s="163"/>
    </row>
    <row r="68" spans="1:6" x14ac:dyDescent="0.2">
      <c r="A68" s="136" t="s">
        <v>31</v>
      </c>
      <c r="B68" s="317"/>
      <c r="C68" s="213"/>
      <c r="D68" s="213">
        <f>'Support-CDE start-up grant'!C19+'Support-CDE start-up grant'!C20+'Support-CDE start-up grant'!C21</f>
        <v>0</v>
      </c>
      <c r="E68" s="93">
        <f t="shared" si="1"/>
        <v>0</v>
      </c>
      <c r="F68" s="163"/>
    </row>
    <row r="69" spans="1:6" x14ac:dyDescent="0.2">
      <c r="A69" s="136" t="s">
        <v>32</v>
      </c>
      <c r="B69" s="117">
        <f>'Page 3-Assumptions'!$B$49*'Page 1-Enrollment Plan'!B20</f>
        <v>0</v>
      </c>
      <c r="C69" s="213"/>
      <c r="D69" s="213"/>
      <c r="E69" s="93">
        <f t="shared" si="1"/>
        <v>0</v>
      </c>
      <c r="F69" s="163"/>
    </row>
    <row r="70" spans="1:6" x14ac:dyDescent="0.2">
      <c r="A70" s="136" t="s">
        <v>43</v>
      </c>
      <c r="B70" s="213"/>
      <c r="C70" s="213"/>
      <c r="D70" s="213"/>
      <c r="E70" s="93">
        <f t="shared" si="1"/>
        <v>0</v>
      </c>
      <c r="F70" s="163"/>
    </row>
    <row r="71" spans="1:6" x14ac:dyDescent="0.2">
      <c r="A71" s="150" t="s">
        <v>33</v>
      </c>
      <c r="B71" s="117">
        <f>(('Page 3-Assumptions'!$B$50*'Page 1-Enrollment Plan'!B20))</f>
        <v>0</v>
      </c>
      <c r="C71" s="213"/>
      <c r="D71" s="213"/>
      <c r="E71" s="93">
        <f t="shared" si="1"/>
        <v>0</v>
      </c>
      <c r="F71" s="163"/>
    </row>
    <row r="72" spans="1:6" x14ac:dyDescent="0.2">
      <c r="A72" s="136" t="s">
        <v>34</v>
      </c>
      <c r="B72" s="319"/>
      <c r="C72" s="215"/>
      <c r="D72" s="215"/>
      <c r="E72" s="93">
        <f t="shared" si="1"/>
        <v>0</v>
      </c>
      <c r="F72" s="163"/>
    </row>
    <row r="73" spans="1:6" x14ac:dyDescent="0.2">
      <c r="A73" s="266" t="s">
        <v>40</v>
      </c>
      <c r="B73" s="260">
        <f>SUM(B31:B72)</f>
        <v>0</v>
      </c>
      <c r="C73" s="260">
        <f>SUM(C31:C72)</f>
        <v>0</v>
      </c>
      <c r="D73" s="260">
        <f>SUM(D31:D72)</f>
        <v>0</v>
      </c>
      <c r="E73" s="260">
        <f>SUM(E31:E72)</f>
        <v>0</v>
      </c>
      <c r="F73" s="165"/>
    </row>
    <row r="74" spans="1:6" x14ac:dyDescent="0.2">
      <c r="A74" s="273"/>
      <c r="B74" s="29"/>
      <c r="C74" s="29"/>
      <c r="D74" s="29"/>
      <c r="E74" s="6"/>
      <c r="F74" s="165"/>
    </row>
    <row r="75" spans="1:6" x14ac:dyDescent="0.2">
      <c r="A75" s="271" t="s">
        <v>82</v>
      </c>
      <c r="B75" s="260">
        <f>B28-B73</f>
        <v>0</v>
      </c>
      <c r="C75" s="260">
        <f>C28-C73</f>
        <v>0</v>
      </c>
      <c r="D75" s="260">
        <f>D28-D73</f>
        <v>0</v>
      </c>
      <c r="E75" s="260">
        <f>SUM(B75:D75)</f>
        <v>0</v>
      </c>
      <c r="F75" s="165"/>
    </row>
    <row r="76" spans="1:6" x14ac:dyDescent="0.2">
      <c r="A76" s="140"/>
      <c r="B76" s="29"/>
      <c r="C76" s="29"/>
      <c r="D76" s="32"/>
      <c r="E76" s="6"/>
      <c r="F76" s="165"/>
    </row>
    <row r="77" spans="1:6" x14ac:dyDescent="0.2">
      <c r="A77" s="141" t="s">
        <v>176</v>
      </c>
      <c r="B77" s="29"/>
      <c r="C77" s="29"/>
      <c r="D77" s="29"/>
      <c r="E77" s="6"/>
      <c r="F77" s="165"/>
    </row>
    <row r="78" spans="1:6" x14ac:dyDescent="0.2">
      <c r="A78" s="285" t="s">
        <v>195</v>
      </c>
      <c r="B78" s="29">
        <v>0</v>
      </c>
      <c r="C78" s="29"/>
      <c r="D78" s="29"/>
      <c r="E78" s="6">
        <f>SUM(B78:D78)</f>
        <v>0</v>
      </c>
      <c r="F78" s="165"/>
    </row>
    <row r="79" spans="1:6" x14ac:dyDescent="0.2">
      <c r="A79" s="140" t="s">
        <v>84</v>
      </c>
      <c r="B79" s="29">
        <f>-3%*(B28-((SUM(B15:B21))))</f>
        <v>0</v>
      </c>
      <c r="C79" s="29"/>
      <c r="D79" s="29"/>
      <c r="E79" s="6">
        <f>SUM(B79:D79)</f>
        <v>0</v>
      </c>
      <c r="F79" s="165"/>
    </row>
    <row r="80" spans="1:6" x14ac:dyDescent="0.2">
      <c r="A80" s="266" t="s">
        <v>45</v>
      </c>
      <c r="B80" s="270">
        <f>SUM(B75:B79)</f>
        <v>0</v>
      </c>
      <c r="C80" s="270">
        <f>SUM(C75:C79)</f>
        <v>0</v>
      </c>
      <c r="D80" s="270">
        <f>SUM(D75:D79)</f>
        <v>0</v>
      </c>
      <c r="E80" s="270">
        <f>SUM(E75:E79)</f>
        <v>0</v>
      </c>
      <c r="F80" s="165"/>
    </row>
    <row r="81" spans="1:6" ht="15" x14ac:dyDescent="0.25">
      <c r="A81" s="151"/>
      <c r="B81" s="101"/>
      <c r="C81" s="101"/>
      <c r="D81" s="101"/>
      <c r="E81" s="152"/>
      <c r="F81" s="165"/>
    </row>
    <row r="82" spans="1:6" x14ac:dyDescent="0.2">
      <c r="A82" s="142" t="s">
        <v>95</v>
      </c>
      <c r="B82" s="18"/>
      <c r="C82" s="18"/>
      <c r="D82" s="18"/>
      <c r="E82" s="36">
        <f>'Page 4-Year 0'!E84</f>
        <v>0</v>
      </c>
      <c r="F82" s="165"/>
    </row>
    <row r="83" spans="1:6" x14ac:dyDescent="0.2">
      <c r="A83" s="142" t="s">
        <v>96</v>
      </c>
      <c r="B83" s="18"/>
      <c r="C83" s="18"/>
      <c r="D83" s="18"/>
      <c r="E83" s="36">
        <f>E75+E78+E82</f>
        <v>0</v>
      </c>
      <c r="F83" s="165"/>
    </row>
    <row r="84" spans="1:6" x14ac:dyDescent="0.2">
      <c r="A84" s="143" t="s">
        <v>97</v>
      </c>
      <c r="B84" s="18"/>
      <c r="C84" s="18"/>
      <c r="D84" s="18"/>
      <c r="E84" s="32">
        <f>-E79</f>
        <v>0</v>
      </c>
      <c r="F84" s="165"/>
    </row>
    <row r="85" spans="1:6" x14ac:dyDescent="0.2">
      <c r="A85" s="143" t="s">
        <v>98</v>
      </c>
      <c r="B85" s="18"/>
      <c r="C85" s="18"/>
      <c r="D85" s="18"/>
      <c r="E85" s="32">
        <f>E83-E84</f>
        <v>0</v>
      </c>
      <c r="F85" s="165"/>
    </row>
    <row r="86" spans="1:6" x14ac:dyDescent="0.2">
      <c r="A86" s="144" t="s">
        <v>99</v>
      </c>
      <c r="B86" s="18"/>
      <c r="C86" s="18"/>
      <c r="D86" s="18"/>
      <c r="E86" s="145" t="e">
        <f>E85/E73</f>
        <v>#DIV/0!</v>
      </c>
      <c r="F86" s="165"/>
    </row>
    <row r="87" spans="1:6" x14ac:dyDescent="0.2">
      <c r="A87" s="153"/>
      <c r="B87" s="88"/>
      <c r="C87" s="88"/>
      <c r="D87" s="88"/>
      <c r="E87" s="89"/>
      <c r="F87" s="169"/>
    </row>
    <row r="88" spans="1:6" x14ac:dyDescent="0.2">
      <c r="B88" s="94"/>
    </row>
    <row r="89" spans="1:6" x14ac:dyDescent="0.2">
      <c r="B89" s="94"/>
    </row>
    <row r="90" spans="1:6" x14ac:dyDescent="0.2">
      <c r="B90" s="97"/>
    </row>
  </sheetData>
  <sheetProtection password="DF6E" sheet="1"/>
  <mergeCells count="1">
    <mergeCell ref="B3:E3"/>
  </mergeCells>
  <phoneticPr fontId="2" type="noConversion"/>
  <printOptions horizontalCentered="1"/>
  <pageMargins left="0.23" right="0.25" top="0.4" bottom="0.7" header="0.25" footer="0.56999999999999995"/>
  <pageSetup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87"/>
  <sheetViews>
    <sheetView topLeftCell="A10" zoomScale="80" zoomScaleNormal="80" workbookViewId="0">
      <selection activeCell="A52" sqref="A52"/>
    </sheetView>
  </sheetViews>
  <sheetFormatPr defaultColWidth="11.42578125" defaultRowHeight="12.75" x14ac:dyDescent="0.2"/>
  <cols>
    <col min="1" max="1" width="39.28515625" style="1" customWidth="1"/>
    <col min="2" max="5" width="12.7109375" style="2" customWidth="1"/>
    <col min="6" max="6" width="45.7109375" style="110" customWidth="1"/>
    <col min="7" max="16384" width="11.42578125" style="2"/>
  </cols>
  <sheetData>
    <row r="1" spans="1:6" ht="18.75" x14ac:dyDescent="0.3">
      <c r="A1" s="130" t="str">
        <f>'Page 3-Assumptions'!A1</f>
        <v>CSI CHARTER SCHOOL</v>
      </c>
      <c r="B1" s="131"/>
      <c r="C1" s="131"/>
      <c r="D1" s="131"/>
      <c r="E1" s="84"/>
      <c r="F1" s="172" t="s">
        <v>132</v>
      </c>
    </row>
    <row r="2" spans="1:6" ht="18.75" x14ac:dyDescent="0.3">
      <c r="A2" s="132" t="str">
        <f>B3</f>
        <v>YEAR 2</v>
      </c>
      <c r="B2" s="18"/>
      <c r="C2" s="18"/>
      <c r="D2" s="18"/>
      <c r="E2" s="86"/>
      <c r="F2" s="146"/>
    </row>
    <row r="3" spans="1:6" s="3" customFormat="1" x14ac:dyDescent="0.2">
      <c r="A3" s="133"/>
      <c r="B3" s="399" t="str">
        <f>'Page 10-6 yr Budget-detail'!D4</f>
        <v>YEAR 2</v>
      </c>
      <c r="C3" s="400"/>
      <c r="D3" s="400"/>
      <c r="E3" s="401"/>
      <c r="F3" s="154"/>
    </row>
    <row r="4" spans="1:6" s="3" customFormat="1" ht="25.5" x14ac:dyDescent="0.2">
      <c r="A4" s="134"/>
      <c r="B4" s="5" t="s">
        <v>44</v>
      </c>
      <c r="C4" s="5" t="s">
        <v>133</v>
      </c>
      <c r="D4" s="5" t="s">
        <v>252</v>
      </c>
      <c r="E4" s="5" t="s">
        <v>35</v>
      </c>
      <c r="F4" s="155" t="s">
        <v>77</v>
      </c>
    </row>
    <row r="5" spans="1:6" s="3" customFormat="1" x14ac:dyDescent="0.2">
      <c r="A5" s="135" t="s">
        <v>89</v>
      </c>
      <c r="B5" s="27"/>
      <c r="C5" s="27"/>
      <c r="D5" s="27"/>
      <c r="E5" s="80">
        <f>'Page 1-Enrollment Plan'!C20</f>
        <v>0</v>
      </c>
      <c r="F5" s="156"/>
    </row>
    <row r="6" spans="1:6" s="3" customFormat="1" x14ac:dyDescent="0.2">
      <c r="A6" s="135" t="s">
        <v>59</v>
      </c>
      <c r="B6" s="27"/>
      <c r="C6" s="27"/>
      <c r="D6" s="27"/>
      <c r="E6" s="79">
        <f>'Page 1-Enrollment Plan'!C22</f>
        <v>0</v>
      </c>
      <c r="F6" s="162"/>
    </row>
    <row r="7" spans="1:6" s="3" customFormat="1" x14ac:dyDescent="0.2">
      <c r="A7" s="134" t="s">
        <v>37</v>
      </c>
      <c r="B7" s="27"/>
      <c r="C7" s="27"/>
      <c r="D7" s="27"/>
      <c r="E7" s="7"/>
      <c r="F7" s="162"/>
    </row>
    <row r="8" spans="1:6" x14ac:dyDescent="0.2">
      <c r="A8" s="136" t="s">
        <v>0</v>
      </c>
      <c r="B8" s="213"/>
      <c r="C8" s="213">
        <v>0</v>
      </c>
      <c r="D8" s="213"/>
      <c r="E8" s="93">
        <f t="shared" ref="E8:E27" si="0">SUM(B8:D8)</f>
        <v>0</v>
      </c>
      <c r="F8" s="163"/>
    </row>
    <row r="9" spans="1:6" x14ac:dyDescent="0.2">
      <c r="A9" s="136" t="s">
        <v>218</v>
      </c>
      <c r="B9" s="117">
        <f>'Page 1-Enrollment Plan'!C6*'Page 3-Assumptions'!D18</f>
        <v>0</v>
      </c>
      <c r="C9" s="213"/>
      <c r="D9" s="213"/>
      <c r="E9" s="111">
        <f>SUM(B9:D9)</f>
        <v>0</v>
      </c>
      <c r="F9" s="163"/>
    </row>
    <row r="10" spans="1:6" x14ac:dyDescent="0.2">
      <c r="A10" s="136" t="s">
        <v>217</v>
      </c>
      <c r="B10" s="117">
        <f>'Page 1-Enrollment Plan'!C7*'Page 3-Assumptions'!D19</f>
        <v>0</v>
      </c>
      <c r="C10" s="171"/>
      <c r="D10" s="171"/>
      <c r="E10" s="93">
        <f t="shared" si="0"/>
        <v>0</v>
      </c>
      <c r="F10" s="163"/>
    </row>
    <row r="11" spans="1:6" x14ac:dyDescent="0.2">
      <c r="A11" s="136" t="s">
        <v>1</v>
      </c>
      <c r="B11" s="213"/>
      <c r="C11" s="171"/>
      <c r="D11" s="171"/>
      <c r="E11" s="93">
        <f t="shared" si="0"/>
        <v>0</v>
      </c>
      <c r="F11" s="163"/>
    </row>
    <row r="12" spans="1:6" x14ac:dyDescent="0.2">
      <c r="A12" s="136" t="s">
        <v>203</v>
      </c>
      <c r="B12" s="213"/>
      <c r="C12" s="213"/>
      <c r="D12" s="213"/>
      <c r="E12" s="93">
        <f t="shared" si="0"/>
        <v>0</v>
      </c>
      <c r="F12" s="163"/>
    </row>
    <row r="13" spans="1:6" x14ac:dyDescent="0.2">
      <c r="A13" s="136" t="s">
        <v>2</v>
      </c>
      <c r="B13" s="213"/>
      <c r="C13" s="171"/>
      <c r="D13" s="171"/>
      <c r="E13" s="93">
        <f t="shared" si="0"/>
        <v>0</v>
      </c>
      <c r="F13" s="163"/>
    </row>
    <row r="14" spans="1:6" x14ac:dyDescent="0.2">
      <c r="A14" s="136" t="s">
        <v>3</v>
      </c>
      <c r="B14" s="213"/>
      <c r="C14" s="171"/>
      <c r="D14" s="171"/>
      <c r="E14" s="93">
        <f t="shared" si="0"/>
        <v>0</v>
      </c>
      <c r="F14" s="163"/>
    </row>
    <row r="15" spans="1:6" x14ac:dyDescent="0.2">
      <c r="A15" s="137" t="s">
        <v>4</v>
      </c>
      <c r="B15" s="213"/>
      <c r="C15" s="171"/>
      <c r="D15" s="171"/>
      <c r="E15" s="93">
        <f t="shared" si="0"/>
        <v>0</v>
      </c>
      <c r="F15" s="163"/>
    </row>
    <row r="16" spans="1:6" x14ac:dyDescent="0.2">
      <c r="A16" s="137" t="s">
        <v>5</v>
      </c>
      <c r="B16" s="117">
        <f>E5*'Page 3-Assumptions'!D7</f>
        <v>0</v>
      </c>
      <c r="C16" s="171"/>
      <c r="D16" s="171"/>
      <c r="E16" s="93">
        <f t="shared" si="0"/>
        <v>0</v>
      </c>
      <c r="F16" s="163"/>
    </row>
    <row r="17" spans="1:6" x14ac:dyDescent="0.2">
      <c r="A17" s="137" t="s">
        <v>241</v>
      </c>
      <c r="B17" s="117">
        <f>'Page 3-Assumptions'!D8</f>
        <v>0</v>
      </c>
      <c r="C17" s="171"/>
      <c r="D17" s="171"/>
      <c r="E17" s="93">
        <f t="shared" si="0"/>
        <v>0</v>
      </c>
      <c r="F17" s="163"/>
    </row>
    <row r="18" spans="1:6" x14ac:dyDescent="0.2">
      <c r="A18" s="136" t="s">
        <v>258</v>
      </c>
      <c r="B18" s="117"/>
      <c r="C18" s="117">
        <f>'Page 3-Assumptions'!$D$9</f>
        <v>0</v>
      </c>
      <c r="D18" s="171"/>
      <c r="E18" s="93">
        <f>SUM(B18:D18)</f>
        <v>0</v>
      </c>
      <c r="F18" s="163"/>
    </row>
    <row r="19" spans="1:6" x14ac:dyDescent="0.2">
      <c r="A19" s="136" t="s">
        <v>196</v>
      </c>
      <c r="B19" s="117">
        <f>'Page 3-Assumptions'!D13</f>
        <v>0</v>
      </c>
      <c r="C19" s="117"/>
      <c r="D19" s="117"/>
      <c r="E19" s="93">
        <f t="shared" si="0"/>
        <v>0</v>
      </c>
      <c r="F19" s="163"/>
    </row>
    <row r="20" spans="1:6" x14ac:dyDescent="0.2">
      <c r="A20" s="136" t="s">
        <v>204</v>
      </c>
      <c r="B20" s="317"/>
      <c r="C20" s="213"/>
      <c r="D20" s="213"/>
      <c r="E20" s="93">
        <f t="shared" si="0"/>
        <v>0</v>
      </c>
      <c r="F20" s="163"/>
    </row>
    <row r="21" spans="1:6" x14ac:dyDescent="0.2">
      <c r="A21" s="136" t="s">
        <v>187</v>
      </c>
      <c r="B21" s="117"/>
      <c r="C21" s="117">
        <f>'Page 3-Assumptions'!$D$14</f>
        <v>0</v>
      </c>
      <c r="D21" s="171"/>
      <c r="E21" s="93">
        <f t="shared" si="0"/>
        <v>0</v>
      </c>
      <c r="F21" s="163"/>
    </row>
    <row r="22" spans="1:6" x14ac:dyDescent="0.2">
      <c r="A22" s="136" t="s">
        <v>242</v>
      </c>
      <c r="B22" s="117"/>
      <c r="C22" s="117">
        <f>'Page 3-Assumptions'!$D$15</f>
        <v>0</v>
      </c>
      <c r="D22" s="171"/>
      <c r="E22" s="93">
        <f t="shared" si="0"/>
        <v>0</v>
      </c>
      <c r="F22" s="163"/>
    </row>
    <row r="23" spans="1:6" x14ac:dyDescent="0.2">
      <c r="A23" s="136" t="s">
        <v>188</v>
      </c>
      <c r="B23" s="117"/>
      <c r="C23" s="117">
        <f>'Page 3-Assumptions'!$D$16</f>
        <v>0</v>
      </c>
      <c r="D23" s="171"/>
      <c r="E23" s="93">
        <f t="shared" si="0"/>
        <v>0</v>
      </c>
      <c r="F23" s="163"/>
    </row>
    <row r="24" spans="1:6" x14ac:dyDescent="0.2">
      <c r="A24" s="136" t="s">
        <v>205</v>
      </c>
      <c r="B24" s="213"/>
      <c r="C24" s="213"/>
      <c r="D24" s="213"/>
      <c r="E24" s="93">
        <f t="shared" si="0"/>
        <v>0</v>
      </c>
      <c r="F24" s="163"/>
    </row>
    <row r="25" spans="1:6" x14ac:dyDescent="0.2">
      <c r="A25" s="136" t="s">
        <v>189</v>
      </c>
      <c r="B25" s="117">
        <v>0</v>
      </c>
      <c r="C25" s="171"/>
      <c r="D25" s="213">
        <f>'Support-CDE start-up grant'!D4</f>
        <v>0</v>
      </c>
      <c r="E25" s="93">
        <f t="shared" si="0"/>
        <v>0</v>
      </c>
      <c r="F25" s="163"/>
    </row>
    <row r="26" spans="1:6" x14ac:dyDescent="0.2">
      <c r="A26" s="136" t="s">
        <v>131</v>
      </c>
      <c r="B26" s="177">
        <f>E6*'Page 3-Assumptions'!D5</f>
        <v>0</v>
      </c>
      <c r="C26" s="175"/>
      <c r="D26" s="175"/>
      <c r="E26" s="93">
        <f t="shared" si="0"/>
        <v>0</v>
      </c>
      <c r="F26" s="163"/>
    </row>
    <row r="27" spans="1:6" x14ac:dyDescent="0.2">
      <c r="A27" s="323" t="s">
        <v>190</v>
      </c>
      <c r="B27" s="177">
        <f>'Page 3-Assumptions'!D6</f>
        <v>0</v>
      </c>
      <c r="C27" s="177"/>
      <c r="D27" s="177"/>
      <c r="E27" s="93">
        <f t="shared" si="0"/>
        <v>0</v>
      </c>
      <c r="F27" s="163"/>
    </row>
    <row r="28" spans="1:6" x14ac:dyDescent="0.2">
      <c r="A28" s="267" t="s">
        <v>38</v>
      </c>
      <c r="B28" s="260">
        <f>SUM(B8:B27)</f>
        <v>0</v>
      </c>
      <c r="C28" s="260">
        <f>SUM(C8:C27)</f>
        <v>0</v>
      </c>
      <c r="D28" s="260">
        <f>SUM(D8:D27)</f>
        <v>0</v>
      </c>
      <c r="E28" s="260">
        <f>SUM(E8:E27)</f>
        <v>0</v>
      </c>
      <c r="F28" s="163"/>
    </row>
    <row r="29" spans="1:6" x14ac:dyDescent="0.2">
      <c r="A29" s="157"/>
      <c r="B29" s="29"/>
      <c r="C29" s="29"/>
      <c r="D29" s="29"/>
      <c r="E29" s="6"/>
      <c r="F29" s="163"/>
    </row>
    <row r="30" spans="1:6" x14ac:dyDescent="0.2">
      <c r="A30" s="158" t="s">
        <v>39</v>
      </c>
      <c r="B30" s="116"/>
      <c r="C30" s="116"/>
      <c r="D30" s="116"/>
      <c r="E30" s="6"/>
      <c r="F30" s="163"/>
    </row>
    <row r="31" spans="1:6" x14ac:dyDescent="0.2">
      <c r="A31" s="136" t="s">
        <v>93</v>
      </c>
      <c r="B31" s="176">
        <f>'Page 2-Staffing Plan'!D32</f>
        <v>0</v>
      </c>
      <c r="C31" s="213">
        <v>0</v>
      </c>
      <c r="D31" s="213">
        <v>0</v>
      </c>
      <c r="E31" s="93">
        <f t="shared" ref="E31:E72" si="1">SUM(B31:D31)</f>
        <v>0</v>
      </c>
      <c r="F31" s="163"/>
    </row>
    <row r="32" spans="1:6" x14ac:dyDescent="0.2">
      <c r="A32" s="136" t="s">
        <v>6</v>
      </c>
      <c r="B32" s="117">
        <f>('Page 3-Assumptions'!B33*'Page 3-Assumptions'!B34)*('Page 2-Staffing Plan'!D15)</f>
        <v>0</v>
      </c>
      <c r="C32" s="213"/>
      <c r="D32" s="213"/>
      <c r="E32" s="93">
        <f t="shared" si="1"/>
        <v>0</v>
      </c>
      <c r="F32" s="163"/>
    </row>
    <row r="33" spans="1:6" x14ac:dyDescent="0.2">
      <c r="A33" s="136" t="s">
        <v>7</v>
      </c>
      <c r="B33" s="117">
        <f>(B31+B32)*1.45%</f>
        <v>0</v>
      </c>
      <c r="C33" s="213"/>
      <c r="D33" s="213"/>
      <c r="E33" s="93">
        <f t="shared" si="1"/>
        <v>0</v>
      </c>
      <c r="F33" s="163"/>
    </row>
    <row r="34" spans="1:6" x14ac:dyDescent="0.2">
      <c r="A34" s="136" t="s">
        <v>8</v>
      </c>
      <c r="B34" s="117"/>
      <c r="C34" s="213"/>
      <c r="D34" s="213"/>
      <c r="E34" s="93">
        <f t="shared" si="1"/>
        <v>0</v>
      </c>
      <c r="F34" s="163"/>
    </row>
    <row r="35" spans="1:6" x14ac:dyDescent="0.2">
      <c r="A35" s="136" t="s">
        <v>197</v>
      </c>
      <c r="B35" s="117">
        <f>((E31+E32)*'Page 3-Assumptions'!D25)-C35</f>
        <v>0</v>
      </c>
      <c r="C35" s="248"/>
      <c r="D35" s="213"/>
      <c r="E35" s="93">
        <f t="shared" si="1"/>
        <v>0</v>
      </c>
      <c r="F35" s="163"/>
    </row>
    <row r="36" spans="1:6" x14ac:dyDescent="0.2">
      <c r="A36" s="136" t="s">
        <v>9</v>
      </c>
      <c r="B36" s="117">
        <f>('Page 3-Assumptions'!B35*1.05^2)*'Page 2-Staffing Plan'!D37</f>
        <v>0</v>
      </c>
      <c r="C36" s="213"/>
      <c r="D36" s="213"/>
      <c r="E36" s="93">
        <f t="shared" si="1"/>
        <v>0</v>
      </c>
      <c r="F36" s="163"/>
    </row>
    <row r="37" spans="1:6" x14ac:dyDescent="0.2">
      <c r="A37" s="136" t="s">
        <v>10</v>
      </c>
      <c r="B37" s="117">
        <f>('Page 3-Assumptions'!B36*1.02^1)*'Page 2-Staffing Plan'!D37</f>
        <v>0</v>
      </c>
      <c r="C37" s="213"/>
      <c r="D37" s="213"/>
      <c r="E37" s="93">
        <f t="shared" si="1"/>
        <v>0</v>
      </c>
      <c r="F37" s="163"/>
    </row>
    <row r="38" spans="1:6" x14ac:dyDescent="0.2">
      <c r="A38" s="136" t="s">
        <v>11</v>
      </c>
      <c r="B38" s="117">
        <f>'Page 3-Assumptions'!$B$37*'Page 2-Staffing Plan'!D37</f>
        <v>0</v>
      </c>
      <c r="C38" s="213"/>
      <c r="D38" s="213"/>
      <c r="E38" s="93">
        <f t="shared" si="1"/>
        <v>0</v>
      </c>
      <c r="F38" s="163"/>
    </row>
    <row r="39" spans="1:6" x14ac:dyDescent="0.2">
      <c r="A39" s="136" t="s">
        <v>202</v>
      </c>
      <c r="B39" s="117"/>
      <c r="C39" s="317"/>
      <c r="D39" s="213"/>
      <c r="E39" s="93">
        <f t="shared" si="1"/>
        <v>0</v>
      </c>
      <c r="F39" s="163"/>
    </row>
    <row r="40" spans="1:6" x14ac:dyDescent="0.2">
      <c r="A40" s="136" t="s">
        <v>119</v>
      </c>
      <c r="B40" s="117">
        <f>('Page 3-Assumptions'!$B$39*'Page 2-Staffing Plan'!$D$37)</f>
        <v>0</v>
      </c>
      <c r="C40" s="213"/>
      <c r="D40" s="213"/>
      <c r="E40" s="93">
        <f t="shared" si="1"/>
        <v>0</v>
      </c>
      <c r="F40" s="163"/>
    </row>
    <row r="41" spans="1:6" x14ac:dyDescent="0.2">
      <c r="A41" s="136" t="s">
        <v>12</v>
      </c>
      <c r="B41" s="117">
        <f>'Page 3-Assumptions'!D61</f>
        <v>0</v>
      </c>
      <c r="C41" s="213"/>
      <c r="D41" s="213"/>
      <c r="E41" s="93">
        <f t="shared" si="1"/>
        <v>0</v>
      </c>
      <c r="F41" s="163"/>
    </row>
    <row r="42" spans="1:6" x14ac:dyDescent="0.2">
      <c r="A42" s="136" t="s">
        <v>198</v>
      </c>
      <c r="B42" s="117">
        <f>E5*'Page 3-Assumptions'!$B$40</f>
        <v>0</v>
      </c>
      <c r="C42" s="213"/>
      <c r="D42" s="213"/>
      <c r="E42" s="93">
        <f t="shared" si="1"/>
        <v>0</v>
      </c>
      <c r="F42" s="163"/>
    </row>
    <row r="43" spans="1:6" x14ac:dyDescent="0.2">
      <c r="A43" s="136" t="s">
        <v>13</v>
      </c>
      <c r="B43" s="213"/>
      <c r="C43" s="213"/>
      <c r="D43" s="213">
        <f>'Support-CDE start-up grant'!D11</f>
        <v>0</v>
      </c>
      <c r="E43" s="93">
        <f t="shared" si="1"/>
        <v>0</v>
      </c>
      <c r="F43" s="163"/>
    </row>
    <row r="44" spans="1:6" x14ac:dyDescent="0.2">
      <c r="A44" s="136" t="s">
        <v>14</v>
      </c>
      <c r="B44" s="213"/>
      <c r="C44" s="213"/>
      <c r="D44" s="213">
        <f>'Support-CDE start-up grant'!D10</f>
        <v>0</v>
      </c>
      <c r="E44" s="93">
        <f t="shared" si="1"/>
        <v>0</v>
      </c>
      <c r="F44" s="163" t="s">
        <v>76</v>
      </c>
    </row>
    <row r="45" spans="1:6" x14ac:dyDescent="0.2">
      <c r="A45" s="136" t="s">
        <v>15</v>
      </c>
      <c r="B45" s="213"/>
      <c r="C45" s="213"/>
      <c r="D45" s="213" t="s">
        <v>76</v>
      </c>
      <c r="E45" s="93">
        <f t="shared" si="1"/>
        <v>0</v>
      </c>
      <c r="F45" s="163"/>
    </row>
    <row r="46" spans="1:6" x14ac:dyDescent="0.2">
      <c r="A46" s="136" t="s">
        <v>16</v>
      </c>
      <c r="B46" s="213"/>
      <c r="C46" s="213"/>
      <c r="D46" s="213">
        <f>'Support-CDE start-up grant'!D12</f>
        <v>0</v>
      </c>
      <c r="E46" s="93">
        <f t="shared" si="1"/>
        <v>0</v>
      </c>
      <c r="F46" s="163"/>
    </row>
    <row r="47" spans="1:6" x14ac:dyDescent="0.2">
      <c r="A47" s="136" t="s">
        <v>220</v>
      </c>
      <c r="B47" s="317"/>
      <c r="C47" s="317"/>
      <c r="D47" s="213"/>
      <c r="E47" s="111">
        <f>SUM(B47:D47)</f>
        <v>0</v>
      </c>
      <c r="F47" s="163"/>
    </row>
    <row r="48" spans="1:6" x14ac:dyDescent="0.2">
      <c r="A48" s="136" t="s">
        <v>17</v>
      </c>
      <c r="B48" s="213"/>
      <c r="C48" s="213"/>
      <c r="D48" s="213"/>
      <c r="E48" s="93">
        <f t="shared" si="1"/>
        <v>0</v>
      </c>
      <c r="F48" s="163"/>
    </row>
    <row r="49" spans="1:6" x14ac:dyDescent="0.2">
      <c r="A49" s="136" t="s">
        <v>18</v>
      </c>
      <c r="B49" s="213"/>
      <c r="C49" s="213"/>
      <c r="D49" s="213"/>
      <c r="E49" s="93">
        <f t="shared" si="1"/>
        <v>0</v>
      </c>
      <c r="F49" s="163"/>
    </row>
    <row r="50" spans="1:6" x14ac:dyDescent="0.2">
      <c r="A50" s="136" t="s">
        <v>19</v>
      </c>
      <c r="B50" s="117">
        <f>(SUM('Page 1-Enrollment Plan'!C7:C17))*'Page 3-Assumptions'!$B$41</f>
        <v>0</v>
      </c>
      <c r="C50" s="213"/>
      <c r="D50" s="213"/>
      <c r="E50" s="93">
        <f t="shared" si="1"/>
        <v>0</v>
      </c>
      <c r="F50" s="163" t="s">
        <v>76</v>
      </c>
    </row>
    <row r="51" spans="1:6" x14ac:dyDescent="0.2">
      <c r="A51" s="136" t="s">
        <v>20</v>
      </c>
      <c r="B51" s="117">
        <f>('Page 3-Assumptions'!$B$42+'Page 3-Assumptions'!$B$43)*'Page 1-Enrollment Plan'!C20</f>
        <v>0</v>
      </c>
      <c r="C51" s="213"/>
      <c r="D51" s="213"/>
      <c r="E51" s="93">
        <f t="shared" si="1"/>
        <v>0</v>
      </c>
      <c r="F51" s="163"/>
    </row>
    <row r="52" spans="1:6" x14ac:dyDescent="0.2">
      <c r="A52" s="136" t="s">
        <v>264</v>
      </c>
      <c r="B52" s="117">
        <f>'Page 3-Assumptions'!D29</f>
        <v>0</v>
      </c>
      <c r="C52" s="213"/>
      <c r="D52" s="213"/>
      <c r="E52" s="93">
        <f t="shared" si="1"/>
        <v>0</v>
      </c>
      <c r="F52" s="163"/>
    </row>
    <row r="53" spans="1:6" x14ac:dyDescent="0.2">
      <c r="A53" s="136" t="s">
        <v>21</v>
      </c>
      <c r="B53" s="117">
        <f>'Page 3-Assumptions'!$D$28*(E31+E32)</f>
        <v>0</v>
      </c>
      <c r="C53" s="213"/>
      <c r="D53" s="213"/>
      <c r="E53" s="93">
        <f t="shared" si="1"/>
        <v>0</v>
      </c>
      <c r="F53" s="163"/>
    </row>
    <row r="54" spans="1:6" x14ac:dyDescent="0.2">
      <c r="A54" s="136" t="s">
        <v>22</v>
      </c>
      <c r="B54" s="117">
        <f>((E31+E32)/100)*0.75</f>
        <v>0</v>
      </c>
      <c r="C54" s="213"/>
      <c r="D54" s="213"/>
      <c r="E54" s="93">
        <f t="shared" si="1"/>
        <v>0</v>
      </c>
      <c r="F54" s="163"/>
    </row>
    <row r="55" spans="1:6" x14ac:dyDescent="0.2">
      <c r="A55" s="136" t="s">
        <v>23</v>
      </c>
      <c r="B55" s="213"/>
      <c r="C55" s="213"/>
      <c r="D55" s="213"/>
      <c r="E55" s="93">
        <f t="shared" si="1"/>
        <v>0</v>
      </c>
      <c r="F55" s="163"/>
    </row>
    <row r="56" spans="1:6" x14ac:dyDescent="0.2">
      <c r="A56" s="136" t="s">
        <v>24</v>
      </c>
      <c r="B56" s="117">
        <f>'Page 3-Assumptions'!$B$44*'Page 1-Enrollment Plan'!$C$20</f>
        <v>0</v>
      </c>
      <c r="C56" s="213"/>
      <c r="D56" s="213"/>
      <c r="E56" s="93">
        <f t="shared" si="1"/>
        <v>0</v>
      </c>
      <c r="F56" s="163"/>
    </row>
    <row r="57" spans="1:6" x14ac:dyDescent="0.2">
      <c r="A57" s="136" t="s">
        <v>42</v>
      </c>
      <c r="B57" s="117">
        <f>E5*'Page 3-Assumptions'!$B$45</f>
        <v>0</v>
      </c>
      <c r="C57" s="213"/>
      <c r="D57" s="213">
        <f>'Support-CDE start-up grant'!D13</f>
        <v>0</v>
      </c>
      <c r="E57" s="93">
        <f t="shared" si="1"/>
        <v>0</v>
      </c>
      <c r="F57" s="163"/>
    </row>
    <row r="58" spans="1:6" x14ac:dyDescent="0.2">
      <c r="A58" s="136" t="s">
        <v>25</v>
      </c>
      <c r="B58" s="117">
        <f>'Page 2-Staffing Plan'!D37*'Page 3-Assumptions'!$B$38</f>
        <v>0</v>
      </c>
      <c r="C58" s="213"/>
      <c r="D58" s="214">
        <f>'Support-CDE start-up grant'!D14</f>
        <v>0</v>
      </c>
      <c r="E58" s="93">
        <f t="shared" si="1"/>
        <v>0</v>
      </c>
      <c r="F58" s="163" t="s">
        <v>76</v>
      </c>
    </row>
    <row r="59" spans="1:6" x14ac:dyDescent="0.2">
      <c r="A59" s="136" t="s">
        <v>201</v>
      </c>
      <c r="B59" s="117">
        <f>E6*'Page 3-Assumptions'!D23</f>
        <v>0</v>
      </c>
      <c r="C59" s="213"/>
      <c r="D59" s="213"/>
      <c r="E59" s="93">
        <f t="shared" si="1"/>
        <v>0</v>
      </c>
      <c r="F59" s="163"/>
    </row>
    <row r="60" spans="1:6" x14ac:dyDescent="0.2">
      <c r="A60" s="136" t="s">
        <v>200</v>
      </c>
      <c r="B60" s="117">
        <f>B26*'Page 3-Assumptions'!D24</f>
        <v>0</v>
      </c>
      <c r="C60" s="213"/>
      <c r="D60" s="213"/>
      <c r="E60" s="93">
        <f t="shared" si="1"/>
        <v>0</v>
      </c>
      <c r="F60" s="163"/>
    </row>
    <row r="61" spans="1:6" x14ac:dyDescent="0.2">
      <c r="A61" s="136" t="s">
        <v>26</v>
      </c>
      <c r="B61" s="117">
        <f>'Page 3-Assumptions'!$B$46*'Page 1-Enrollment Plan'!$C$20</f>
        <v>0</v>
      </c>
      <c r="C61" s="213"/>
      <c r="D61" s="213"/>
      <c r="E61" s="93">
        <f t="shared" si="1"/>
        <v>0</v>
      </c>
      <c r="F61" s="163"/>
    </row>
    <row r="62" spans="1:6" x14ac:dyDescent="0.2">
      <c r="A62" s="136" t="s">
        <v>27</v>
      </c>
      <c r="B62" s="117">
        <f>E5*'Page 3-Assumptions'!$B$47</f>
        <v>0</v>
      </c>
      <c r="C62" s="213"/>
      <c r="D62" s="213"/>
      <c r="E62" s="93">
        <f t="shared" si="1"/>
        <v>0</v>
      </c>
      <c r="F62" s="163"/>
    </row>
    <row r="63" spans="1:6" x14ac:dyDescent="0.2">
      <c r="A63" s="136" t="s">
        <v>41</v>
      </c>
      <c r="B63" s="117">
        <f>E5*'Page 3-Assumptions'!$B$48</f>
        <v>0</v>
      </c>
      <c r="C63" s="213"/>
      <c r="D63" s="213"/>
      <c r="E63" s="93">
        <f t="shared" si="1"/>
        <v>0</v>
      </c>
      <c r="F63" s="163"/>
    </row>
    <row r="64" spans="1:6" x14ac:dyDescent="0.2">
      <c r="A64" s="136" t="s">
        <v>28</v>
      </c>
      <c r="B64" s="317"/>
      <c r="C64" s="213"/>
      <c r="D64" s="213">
        <f>'Support-CDE start-up grant'!D15</f>
        <v>0</v>
      </c>
      <c r="E64" s="93">
        <f t="shared" si="1"/>
        <v>0</v>
      </c>
      <c r="F64" s="163"/>
    </row>
    <row r="65" spans="1:6" x14ac:dyDescent="0.2">
      <c r="A65" s="136" t="s">
        <v>29</v>
      </c>
      <c r="B65" s="317"/>
      <c r="C65" s="213"/>
      <c r="D65" s="213"/>
      <c r="E65" s="93">
        <f t="shared" si="1"/>
        <v>0</v>
      </c>
      <c r="F65" s="163"/>
    </row>
    <row r="66" spans="1:6" x14ac:dyDescent="0.2">
      <c r="A66" s="136" t="s">
        <v>199</v>
      </c>
      <c r="B66" s="317"/>
      <c r="C66" s="213"/>
      <c r="D66" s="213"/>
      <c r="E66" s="93">
        <f t="shared" si="1"/>
        <v>0</v>
      </c>
      <c r="F66" s="163"/>
    </row>
    <row r="67" spans="1:6" x14ac:dyDescent="0.2">
      <c r="A67" s="136" t="s">
        <v>30</v>
      </c>
      <c r="B67" s="317"/>
      <c r="C67" s="213"/>
      <c r="D67" s="213">
        <f>'Support-CDE start-up grant'!D16+'Support-CDE start-up grant'!D17+'Support-CDE start-up grant'!D18</f>
        <v>0</v>
      </c>
      <c r="E67" s="93">
        <f t="shared" si="1"/>
        <v>0</v>
      </c>
      <c r="F67" s="163"/>
    </row>
    <row r="68" spans="1:6" x14ac:dyDescent="0.2">
      <c r="A68" s="136" t="s">
        <v>31</v>
      </c>
      <c r="B68" s="317"/>
      <c r="C68" s="213"/>
      <c r="D68" s="213">
        <f>'Support-CDE start-up grant'!D19+'Support-CDE start-up grant'!D20+'Support-CDE start-up grant'!D21</f>
        <v>0</v>
      </c>
      <c r="E68" s="93">
        <f t="shared" si="1"/>
        <v>0</v>
      </c>
      <c r="F68" s="163"/>
    </row>
    <row r="69" spans="1:6" x14ac:dyDescent="0.2">
      <c r="A69" s="136" t="s">
        <v>32</v>
      </c>
      <c r="B69" s="117">
        <f>'Page 3-Assumptions'!$B$49*'Page 1-Enrollment Plan'!C20</f>
        <v>0</v>
      </c>
      <c r="C69" s="213"/>
      <c r="D69" s="213"/>
      <c r="E69" s="93">
        <f t="shared" si="1"/>
        <v>0</v>
      </c>
      <c r="F69" s="163"/>
    </row>
    <row r="70" spans="1:6" x14ac:dyDescent="0.2">
      <c r="A70" s="136" t="s">
        <v>43</v>
      </c>
      <c r="B70" s="213"/>
      <c r="C70" s="213"/>
      <c r="D70" s="213"/>
      <c r="E70" s="93">
        <f t="shared" si="1"/>
        <v>0</v>
      </c>
      <c r="F70" s="163"/>
    </row>
    <row r="71" spans="1:6" x14ac:dyDescent="0.2">
      <c r="A71" s="136" t="s">
        <v>33</v>
      </c>
      <c r="B71" s="117">
        <f>('Page 3-Assumptions'!$B$50*'Page 1-Enrollment Plan'!C20)</f>
        <v>0</v>
      </c>
      <c r="C71" s="213"/>
      <c r="D71" s="213"/>
      <c r="E71" s="93">
        <f t="shared" si="1"/>
        <v>0</v>
      </c>
      <c r="F71" s="163"/>
    </row>
    <row r="72" spans="1:6" x14ac:dyDescent="0.2">
      <c r="A72" s="136" t="s">
        <v>34</v>
      </c>
      <c r="B72" s="215"/>
      <c r="C72" s="215"/>
      <c r="D72" s="215"/>
      <c r="E72" s="93">
        <f t="shared" si="1"/>
        <v>0</v>
      </c>
      <c r="F72" s="163"/>
    </row>
    <row r="73" spans="1:6" x14ac:dyDescent="0.2">
      <c r="A73" s="266" t="s">
        <v>40</v>
      </c>
      <c r="B73" s="260">
        <f>SUM(B31:B72)</f>
        <v>0</v>
      </c>
      <c r="C73" s="260">
        <f>SUM(C31:C72)</f>
        <v>0</v>
      </c>
      <c r="D73" s="260">
        <f>SUM(D31:D72)</f>
        <v>0</v>
      </c>
      <c r="E73" s="260">
        <f>SUM(E31:E72)</f>
        <v>0</v>
      </c>
      <c r="F73" s="163"/>
    </row>
    <row r="74" spans="1:6" x14ac:dyDescent="0.2">
      <c r="A74" s="141"/>
      <c r="B74" s="29"/>
      <c r="C74" s="29"/>
      <c r="D74" s="29"/>
      <c r="E74" s="6"/>
      <c r="F74" s="163"/>
    </row>
    <row r="75" spans="1:6" x14ac:dyDescent="0.2">
      <c r="A75" s="271" t="s">
        <v>82</v>
      </c>
      <c r="B75" s="260">
        <f>B28-B73</f>
        <v>0</v>
      </c>
      <c r="C75" s="260">
        <f>C28-C73</f>
        <v>0</v>
      </c>
      <c r="D75" s="260">
        <f>D28-D73</f>
        <v>0</v>
      </c>
      <c r="E75" s="260">
        <f>E28-E73</f>
        <v>0</v>
      </c>
      <c r="F75" s="163"/>
    </row>
    <row r="76" spans="1:6" x14ac:dyDescent="0.2">
      <c r="A76" s="140"/>
      <c r="B76" s="29"/>
      <c r="C76" s="29"/>
      <c r="D76" s="29"/>
      <c r="E76" s="6"/>
      <c r="F76" s="163"/>
    </row>
    <row r="77" spans="1:6" x14ac:dyDescent="0.2">
      <c r="A77" s="141" t="s">
        <v>176</v>
      </c>
      <c r="B77" s="29"/>
      <c r="C77" s="29"/>
      <c r="D77" s="32"/>
      <c r="E77" s="6"/>
      <c r="F77" s="163"/>
    </row>
    <row r="78" spans="1:6" x14ac:dyDescent="0.2">
      <c r="A78" s="285" t="s">
        <v>195</v>
      </c>
      <c r="B78" s="29">
        <v>0</v>
      </c>
      <c r="C78" s="29"/>
      <c r="D78" s="32"/>
      <c r="E78" s="6">
        <f>B78+C78+D78</f>
        <v>0</v>
      </c>
      <c r="F78" s="163"/>
    </row>
    <row r="79" spans="1:6" x14ac:dyDescent="0.2">
      <c r="A79" s="160" t="s">
        <v>136</v>
      </c>
      <c r="B79" s="284">
        <f>-(3%*(B28-((SUM(B15:B21)))))-'Page 5-Year 1'!B79</f>
        <v>0</v>
      </c>
      <c r="C79" s="29"/>
      <c r="D79" s="29"/>
      <c r="E79" s="6">
        <f>SUM(B79:D79)</f>
        <v>0</v>
      </c>
      <c r="F79" s="163"/>
    </row>
    <row r="80" spans="1:6" x14ac:dyDescent="0.2">
      <c r="A80" s="272" t="s">
        <v>45</v>
      </c>
      <c r="B80" s="270">
        <f>SUM(B75:B79)</f>
        <v>0</v>
      </c>
      <c r="C80" s="270">
        <f>SUM(C75:C79)</f>
        <v>0</v>
      </c>
      <c r="D80" s="270">
        <f>SUM(D75:D79)</f>
        <v>0</v>
      </c>
      <c r="E80" s="270">
        <f>E75-E79</f>
        <v>0</v>
      </c>
      <c r="F80" s="163"/>
    </row>
    <row r="81" spans="1:6" ht="15" x14ac:dyDescent="0.25">
      <c r="A81" s="151"/>
      <c r="B81" s="101"/>
      <c r="C81" s="101"/>
      <c r="D81" s="101"/>
      <c r="E81" s="152"/>
      <c r="F81" s="165"/>
    </row>
    <row r="82" spans="1:6" x14ac:dyDescent="0.2">
      <c r="A82" s="142" t="s">
        <v>95</v>
      </c>
      <c r="B82" s="18"/>
      <c r="C82" s="18"/>
      <c r="D82" s="18"/>
      <c r="E82" s="36">
        <f>'Page 5-Year 1'!E83</f>
        <v>0</v>
      </c>
      <c r="F82" s="165"/>
    </row>
    <row r="83" spans="1:6" x14ac:dyDescent="0.2">
      <c r="A83" s="142" t="s">
        <v>96</v>
      </c>
      <c r="B83" s="18"/>
      <c r="C83" s="18"/>
      <c r="D83" s="18"/>
      <c r="E83" s="36">
        <f>E75+E78+E82</f>
        <v>0</v>
      </c>
      <c r="F83" s="165"/>
    </row>
    <row r="84" spans="1:6" x14ac:dyDescent="0.2">
      <c r="A84" s="143" t="s">
        <v>97</v>
      </c>
      <c r="B84" s="18"/>
      <c r="C84" s="18"/>
      <c r="D84" s="18"/>
      <c r="E84" s="32">
        <f>'Page 5-Year 1'!E84-'Page 6-Year 2'!E79</f>
        <v>0</v>
      </c>
      <c r="F84" s="165"/>
    </row>
    <row r="85" spans="1:6" x14ac:dyDescent="0.2">
      <c r="A85" s="143" t="s">
        <v>98</v>
      </c>
      <c r="B85" s="18"/>
      <c r="C85" s="18"/>
      <c r="D85" s="18"/>
      <c r="E85" s="32">
        <f>E83-E84</f>
        <v>0</v>
      </c>
      <c r="F85" s="165"/>
    </row>
    <row r="86" spans="1:6" x14ac:dyDescent="0.2">
      <c r="A86" s="144" t="s">
        <v>99</v>
      </c>
      <c r="B86" s="18"/>
      <c r="C86" s="18"/>
      <c r="D86" s="18"/>
      <c r="E86" s="145" t="e">
        <f>E85/E73</f>
        <v>#DIV/0!</v>
      </c>
      <c r="F86" s="165"/>
    </row>
    <row r="87" spans="1:6" x14ac:dyDescent="0.2">
      <c r="A87" s="153"/>
      <c r="B87" s="88"/>
      <c r="C87" s="88"/>
      <c r="D87" s="88"/>
      <c r="E87" s="89"/>
      <c r="F87" s="169"/>
    </row>
  </sheetData>
  <sheetProtection password="DF6E" sheet="1"/>
  <mergeCells count="1">
    <mergeCell ref="B3:E3"/>
  </mergeCells>
  <phoneticPr fontId="2" type="noConversion"/>
  <printOptions horizontalCentered="1"/>
  <pageMargins left="0.25" right="0.25" top="0.4" bottom="0.69" header="0.25" footer="0.5"/>
  <pageSetup orientation="portrait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87"/>
  <sheetViews>
    <sheetView topLeftCell="A13" zoomScale="80" zoomScaleNormal="80" workbookViewId="0">
      <selection activeCell="A52" sqref="A52"/>
    </sheetView>
  </sheetViews>
  <sheetFormatPr defaultColWidth="11.42578125" defaultRowHeight="12.75" x14ac:dyDescent="0.2"/>
  <cols>
    <col min="1" max="1" width="40.7109375" style="1" bestFit="1" customWidth="1"/>
    <col min="2" max="5" width="12.7109375" style="2" customWidth="1"/>
    <col min="6" max="6" width="45.85546875" style="110" customWidth="1"/>
    <col min="7" max="16384" width="11.42578125" style="2"/>
  </cols>
  <sheetData>
    <row r="1" spans="1:6" ht="18.75" x14ac:dyDescent="0.3">
      <c r="A1" s="130" t="str">
        <f>'Page 3-Assumptions'!A1</f>
        <v>CSI CHARTER SCHOOL</v>
      </c>
      <c r="B1" s="131"/>
      <c r="C1" s="131"/>
      <c r="D1" s="131"/>
      <c r="E1" s="84"/>
      <c r="F1" s="172" t="s">
        <v>132</v>
      </c>
    </row>
    <row r="2" spans="1:6" ht="18.75" x14ac:dyDescent="0.3">
      <c r="A2" s="132" t="str">
        <f>B3</f>
        <v>YEAR 3</v>
      </c>
      <c r="B2" s="18"/>
      <c r="C2" s="18"/>
      <c r="D2" s="18"/>
      <c r="E2" s="86"/>
      <c r="F2" s="146"/>
    </row>
    <row r="3" spans="1:6" s="3" customFormat="1" x14ac:dyDescent="0.2">
      <c r="A3" s="133"/>
      <c r="B3" s="399" t="str">
        <f>'Page 10-6 yr Budget-detail'!E4</f>
        <v>YEAR 3</v>
      </c>
      <c r="C3" s="400"/>
      <c r="D3" s="400"/>
      <c r="E3" s="401"/>
      <c r="F3" s="154"/>
    </row>
    <row r="4" spans="1:6" s="3" customFormat="1" ht="25.5" x14ac:dyDescent="0.2">
      <c r="A4" s="134"/>
      <c r="B4" s="5" t="s">
        <v>44</v>
      </c>
      <c r="C4" s="5" t="s">
        <v>133</v>
      </c>
      <c r="D4" s="5" t="s">
        <v>252</v>
      </c>
      <c r="E4" s="256" t="s">
        <v>35</v>
      </c>
      <c r="F4" s="155" t="s">
        <v>77</v>
      </c>
    </row>
    <row r="5" spans="1:6" s="3" customFormat="1" x14ac:dyDescent="0.2">
      <c r="A5" s="135" t="s">
        <v>89</v>
      </c>
      <c r="B5" s="27"/>
      <c r="C5" s="27"/>
      <c r="D5" s="27"/>
      <c r="E5" s="257">
        <f>'Page 1-Enrollment Plan'!D20</f>
        <v>0</v>
      </c>
      <c r="F5" s="167"/>
    </row>
    <row r="6" spans="1:6" s="3" customFormat="1" x14ac:dyDescent="0.2">
      <c r="A6" s="135" t="s">
        <v>59</v>
      </c>
      <c r="B6" s="27"/>
      <c r="C6" s="27"/>
      <c r="D6" s="27"/>
      <c r="E6" s="258">
        <f>'Page 1-Enrollment Plan'!D22</f>
        <v>0</v>
      </c>
      <c r="F6" s="162"/>
    </row>
    <row r="7" spans="1:6" s="3" customFormat="1" x14ac:dyDescent="0.2">
      <c r="A7" s="134" t="s">
        <v>37</v>
      </c>
      <c r="B7" s="27"/>
      <c r="C7" s="27"/>
      <c r="D7" s="27"/>
      <c r="E7" s="259"/>
      <c r="F7" s="162"/>
    </row>
    <row r="8" spans="1:6" x14ac:dyDescent="0.2">
      <c r="A8" s="136" t="s">
        <v>0</v>
      </c>
      <c r="B8" s="317"/>
      <c r="C8" s="317"/>
      <c r="D8" s="317"/>
      <c r="E8" s="260">
        <f t="shared" ref="E8:E27" si="0">SUM(B8:D8)</f>
        <v>0</v>
      </c>
      <c r="F8" s="163"/>
    </row>
    <row r="9" spans="1:6" x14ac:dyDescent="0.2">
      <c r="A9" s="136" t="s">
        <v>218</v>
      </c>
      <c r="B9" s="117">
        <f>'Page 1-Enrollment Plan'!D6*'Page 3-Assumptions'!E18</f>
        <v>0</v>
      </c>
      <c r="C9" s="213"/>
      <c r="D9" s="213"/>
      <c r="E9" s="111">
        <f>SUM(B9:D9)</f>
        <v>0</v>
      </c>
      <c r="F9" s="163"/>
    </row>
    <row r="10" spans="1:6" x14ac:dyDescent="0.2">
      <c r="A10" s="136" t="s">
        <v>217</v>
      </c>
      <c r="B10" s="117">
        <f>'Page 1-Enrollment Plan'!D7*'Page 3-Assumptions'!E19</f>
        <v>0</v>
      </c>
      <c r="C10" s="213"/>
      <c r="D10" s="213"/>
      <c r="E10" s="260">
        <f t="shared" si="0"/>
        <v>0</v>
      </c>
      <c r="F10" s="163"/>
    </row>
    <row r="11" spans="1:6" x14ac:dyDescent="0.2">
      <c r="A11" s="136" t="s">
        <v>1</v>
      </c>
      <c r="B11" s="317"/>
      <c r="C11" s="213"/>
      <c r="D11" s="213"/>
      <c r="E11" s="260">
        <f t="shared" si="0"/>
        <v>0</v>
      </c>
      <c r="F11" s="163"/>
    </row>
    <row r="12" spans="1:6" x14ac:dyDescent="0.2">
      <c r="A12" s="136" t="s">
        <v>203</v>
      </c>
      <c r="B12" s="213"/>
      <c r="C12" s="213"/>
      <c r="D12" s="213"/>
      <c r="E12" s="260">
        <f t="shared" si="0"/>
        <v>0</v>
      </c>
      <c r="F12" s="163"/>
    </row>
    <row r="13" spans="1:6" x14ac:dyDescent="0.2">
      <c r="A13" s="136" t="s">
        <v>2</v>
      </c>
      <c r="B13" s="213"/>
      <c r="C13" s="213"/>
      <c r="D13" s="213"/>
      <c r="E13" s="260">
        <f t="shared" si="0"/>
        <v>0</v>
      </c>
      <c r="F13" s="163"/>
    </row>
    <row r="14" spans="1:6" x14ac:dyDescent="0.2">
      <c r="A14" s="136" t="s">
        <v>3</v>
      </c>
      <c r="B14" s="317"/>
      <c r="C14" s="213"/>
      <c r="D14" s="213"/>
      <c r="E14" s="260">
        <f t="shared" si="0"/>
        <v>0</v>
      </c>
      <c r="F14" s="163"/>
    </row>
    <row r="15" spans="1:6" x14ac:dyDescent="0.2">
      <c r="A15" s="137" t="s">
        <v>4</v>
      </c>
      <c r="B15" s="213"/>
      <c r="C15" s="213"/>
      <c r="D15" s="213"/>
      <c r="E15" s="260">
        <f t="shared" si="0"/>
        <v>0</v>
      </c>
      <c r="F15" s="163"/>
    </row>
    <row r="16" spans="1:6" x14ac:dyDescent="0.2">
      <c r="A16" s="322" t="s">
        <v>5</v>
      </c>
      <c r="B16" s="117">
        <f>E5*'Page 3-Assumptions'!E7</f>
        <v>0</v>
      </c>
      <c r="C16" s="213"/>
      <c r="D16" s="213"/>
      <c r="E16" s="260">
        <f t="shared" si="0"/>
        <v>0</v>
      </c>
      <c r="F16" s="163"/>
    </row>
    <row r="17" spans="1:6" x14ac:dyDescent="0.2">
      <c r="A17" s="322" t="s">
        <v>241</v>
      </c>
      <c r="B17" s="117">
        <f>'Page 3-Assumptions'!E8</f>
        <v>0</v>
      </c>
      <c r="C17" s="213"/>
      <c r="D17" s="213"/>
      <c r="E17" s="260">
        <f t="shared" si="0"/>
        <v>0</v>
      </c>
      <c r="F17" s="163"/>
    </row>
    <row r="18" spans="1:6" x14ac:dyDescent="0.2">
      <c r="A18" s="136" t="s">
        <v>258</v>
      </c>
      <c r="B18" s="117"/>
      <c r="C18" s="117">
        <f>'Page 3-Assumptions'!$E$9</f>
        <v>0</v>
      </c>
      <c r="D18" s="213"/>
      <c r="E18" s="260">
        <f t="shared" si="0"/>
        <v>0</v>
      </c>
      <c r="F18" s="163"/>
    </row>
    <row r="19" spans="1:6" x14ac:dyDescent="0.2">
      <c r="A19" s="150" t="s">
        <v>196</v>
      </c>
      <c r="B19" s="117">
        <f>'Page 3-Assumptions'!E13</f>
        <v>0</v>
      </c>
      <c r="C19" s="117"/>
      <c r="D19" s="117"/>
      <c r="E19" s="260">
        <f t="shared" si="0"/>
        <v>0</v>
      </c>
      <c r="F19" s="163"/>
    </row>
    <row r="20" spans="1:6" x14ac:dyDescent="0.2">
      <c r="A20" s="150" t="s">
        <v>204</v>
      </c>
      <c r="B20" s="317"/>
      <c r="C20" s="213"/>
      <c r="D20" s="213"/>
      <c r="E20" s="260">
        <f t="shared" si="0"/>
        <v>0</v>
      </c>
      <c r="F20" s="163"/>
    </row>
    <row r="21" spans="1:6" x14ac:dyDescent="0.2">
      <c r="A21" s="150" t="s">
        <v>187</v>
      </c>
      <c r="B21" s="117"/>
      <c r="C21" s="117">
        <f>'Page 3-Assumptions'!$E$14</f>
        <v>0</v>
      </c>
      <c r="D21" s="213"/>
      <c r="E21" s="260">
        <f t="shared" si="0"/>
        <v>0</v>
      </c>
      <c r="F21" s="163"/>
    </row>
    <row r="22" spans="1:6" x14ac:dyDescent="0.2">
      <c r="A22" s="150" t="s">
        <v>242</v>
      </c>
      <c r="B22" s="117"/>
      <c r="C22" s="117">
        <f>'Page 3-Assumptions'!$E$15</f>
        <v>0</v>
      </c>
      <c r="D22" s="213"/>
      <c r="E22" s="260">
        <f t="shared" si="0"/>
        <v>0</v>
      </c>
      <c r="F22" s="163"/>
    </row>
    <row r="23" spans="1:6" x14ac:dyDescent="0.2">
      <c r="A23" s="150" t="s">
        <v>188</v>
      </c>
      <c r="B23" s="117"/>
      <c r="C23" s="117">
        <f>'Page 3-Assumptions'!$E$16</f>
        <v>0</v>
      </c>
      <c r="D23" s="213"/>
      <c r="E23" s="260">
        <f t="shared" si="0"/>
        <v>0</v>
      </c>
      <c r="F23" s="163"/>
    </row>
    <row r="24" spans="1:6" x14ac:dyDescent="0.2">
      <c r="A24" s="150" t="s">
        <v>205</v>
      </c>
      <c r="B24" s="213"/>
      <c r="C24" s="213"/>
      <c r="D24" s="213"/>
      <c r="E24" s="260">
        <f t="shared" si="0"/>
        <v>0</v>
      </c>
      <c r="F24" s="163"/>
    </row>
    <row r="25" spans="1:6" x14ac:dyDescent="0.2">
      <c r="A25" s="150" t="s">
        <v>189</v>
      </c>
      <c r="B25" s="117"/>
      <c r="C25" s="213"/>
      <c r="D25" s="213"/>
      <c r="E25" s="260">
        <f t="shared" si="0"/>
        <v>0</v>
      </c>
      <c r="F25" s="163"/>
    </row>
    <row r="26" spans="1:6" x14ac:dyDescent="0.2">
      <c r="A26" s="150" t="s">
        <v>131</v>
      </c>
      <c r="B26" s="117">
        <f>E6*'Page 3-Assumptions'!E5</f>
        <v>0</v>
      </c>
      <c r="C26" s="213"/>
      <c r="D26" s="213"/>
      <c r="E26" s="260">
        <f t="shared" si="0"/>
        <v>0</v>
      </c>
      <c r="F26" s="163"/>
    </row>
    <row r="27" spans="1:6" x14ac:dyDescent="0.2">
      <c r="A27" s="322" t="s">
        <v>190</v>
      </c>
      <c r="B27" s="177">
        <f>'Page 3-Assumptions'!E6</f>
        <v>0</v>
      </c>
      <c r="C27" s="177"/>
      <c r="D27" s="177"/>
      <c r="E27" s="260">
        <f t="shared" si="0"/>
        <v>0</v>
      </c>
      <c r="F27" s="163"/>
    </row>
    <row r="28" spans="1:6" x14ac:dyDescent="0.2">
      <c r="A28" s="266" t="s">
        <v>38</v>
      </c>
      <c r="B28" s="260">
        <f>SUM(B8:B27)</f>
        <v>0</v>
      </c>
      <c r="C28" s="260">
        <f>SUM(C8:C27)</f>
        <v>0</v>
      </c>
      <c r="D28" s="260">
        <f>SUM(D8:D27)</f>
        <v>0</v>
      </c>
      <c r="E28" s="260">
        <f>SUM(E8:E27)</f>
        <v>0</v>
      </c>
      <c r="F28" s="163"/>
    </row>
    <row r="29" spans="1:6" x14ac:dyDescent="0.2">
      <c r="A29" s="138"/>
      <c r="B29" s="29"/>
      <c r="C29" s="29"/>
      <c r="D29" s="29"/>
      <c r="E29" s="261"/>
      <c r="F29" s="163"/>
    </row>
    <row r="30" spans="1:6" x14ac:dyDescent="0.2">
      <c r="A30" s="139" t="s">
        <v>39</v>
      </c>
      <c r="B30" s="116"/>
      <c r="C30" s="116"/>
      <c r="D30" s="116"/>
      <c r="E30" s="6"/>
      <c r="F30" s="163"/>
    </row>
    <row r="31" spans="1:6" x14ac:dyDescent="0.2">
      <c r="A31" s="136" t="s">
        <v>93</v>
      </c>
      <c r="B31" s="176">
        <f>'Page 2-Staffing Plan'!E32</f>
        <v>0</v>
      </c>
      <c r="C31" s="213"/>
      <c r="D31" s="213"/>
      <c r="E31" s="93">
        <f t="shared" ref="E31:E72" si="1">SUM(B31:D31)</f>
        <v>0</v>
      </c>
      <c r="F31" s="163"/>
    </row>
    <row r="32" spans="1:6" x14ac:dyDescent="0.2">
      <c r="A32" s="136" t="s">
        <v>6</v>
      </c>
      <c r="B32" s="117">
        <f>('Page 3-Assumptions'!B33*'Page 3-Assumptions'!B34)*('Page 2-Staffing Plan'!E15)</f>
        <v>0</v>
      </c>
      <c r="C32" s="213"/>
      <c r="D32" s="213"/>
      <c r="E32" s="93">
        <f t="shared" si="1"/>
        <v>0</v>
      </c>
      <c r="F32" s="163"/>
    </row>
    <row r="33" spans="1:6" x14ac:dyDescent="0.2">
      <c r="A33" s="136" t="s">
        <v>7</v>
      </c>
      <c r="B33" s="117">
        <f>(B31+B32)*1.45%</f>
        <v>0</v>
      </c>
      <c r="C33" s="213"/>
      <c r="D33" s="213"/>
      <c r="E33" s="93">
        <f t="shared" si="1"/>
        <v>0</v>
      </c>
      <c r="F33" s="163"/>
    </row>
    <row r="34" spans="1:6" x14ac:dyDescent="0.2">
      <c r="A34" s="136" t="s">
        <v>8</v>
      </c>
      <c r="B34" s="117"/>
      <c r="C34" s="213"/>
      <c r="D34" s="213"/>
      <c r="E34" s="93">
        <f t="shared" si="1"/>
        <v>0</v>
      </c>
      <c r="F34" s="163"/>
    </row>
    <row r="35" spans="1:6" x14ac:dyDescent="0.2">
      <c r="A35" s="136" t="s">
        <v>197</v>
      </c>
      <c r="B35" s="117">
        <f>((E31+E32)*'Page 3-Assumptions'!E25)-C35</f>
        <v>0</v>
      </c>
      <c r="C35" s="248"/>
      <c r="D35" s="213"/>
      <c r="E35" s="93">
        <f t="shared" si="1"/>
        <v>0</v>
      </c>
      <c r="F35" s="163"/>
    </row>
    <row r="36" spans="1:6" x14ac:dyDescent="0.2">
      <c r="A36" s="136" t="s">
        <v>9</v>
      </c>
      <c r="B36" s="117">
        <f>('Page 3-Assumptions'!B35*1.05^3)*'Page 2-Staffing Plan'!E37</f>
        <v>0</v>
      </c>
      <c r="C36" s="213"/>
      <c r="D36" s="213"/>
      <c r="E36" s="93">
        <f t="shared" si="1"/>
        <v>0</v>
      </c>
      <c r="F36" s="163"/>
    </row>
    <row r="37" spans="1:6" x14ac:dyDescent="0.2">
      <c r="A37" s="136" t="s">
        <v>10</v>
      </c>
      <c r="B37" s="117">
        <f>('Page 3-Assumptions'!B36*1.02^2)*'Page 2-Staffing Plan'!E37</f>
        <v>0</v>
      </c>
      <c r="C37" s="213"/>
      <c r="D37" s="213"/>
      <c r="E37" s="93">
        <f t="shared" si="1"/>
        <v>0</v>
      </c>
      <c r="F37" s="163"/>
    </row>
    <row r="38" spans="1:6" x14ac:dyDescent="0.2">
      <c r="A38" s="136" t="s">
        <v>11</v>
      </c>
      <c r="B38" s="117">
        <f>'Page 3-Assumptions'!$B$37*'Page 2-Staffing Plan'!E37</f>
        <v>0</v>
      </c>
      <c r="C38" s="213"/>
      <c r="D38" s="213"/>
      <c r="E38" s="93">
        <f t="shared" si="1"/>
        <v>0</v>
      </c>
      <c r="F38" s="163"/>
    </row>
    <row r="39" spans="1:6" x14ac:dyDescent="0.2">
      <c r="A39" s="136" t="s">
        <v>202</v>
      </c>
      <c r="B39" s="117"/>
      <c r="C39" s="317"/>
      <c r="D39" s="213"/>
      <c r="E39" s="93">
        <f t="shared" si="1"/>
        <v>0</v>
      </c>
      <c r="F39" s="163"/>
    </row>
    <row r="40" spans="1:6" x14ac:dyDescent="0.2">
      <c r="A40" s="136" t="s">
        <v>119</v>
      </c>
      <c r="B40" s="117">
        <f>('Page 3-Assumptions'!$B$39*'Page 2-Staffing Plan'!E37)</f>
        <v>0</v>
      </c>
      <c r="C40" s="213"/>
      <c r="D40" s="213"/>
      <c r="E40" s="93">
        <f t="shared" si="1"/>
        <v>0</v>
      </c>
      <c r="F40" s="163"/>
    </row>
    <row r="41" spans="1:6" x14ac:dyDescent="0.2">
      <c r="A41" s="136" t="s">
        <v>12</v>
      </c>
      <c r="B41" s="117">
        <f>'Page 3-Assumptions'!E61</f>
        <v>0</v>
      </c>
      <c r="C41" s="215"/>
      <c r="D41" s="215"/>
      <c r="E41" s="93">
        <f t="shared" si="1"/>
        <v>0</v>
      </c>
      <c r="F41" s="163"/>
    </row>
    <row r="42" spans="1:6" x14ac:dyDescent="0.2">
      <c r="A42" s="136" t="s">
        <v>198</v>
      </c>
      <c r="B42" s="117">
        <f>E5*'Page 3-Assumptions'!$B$40</f>
        <v>0</v>
      </c>
      <c r="C42" s="213"/>
      <c r="D42" s="213"/>
      <c r="E42" s="93">
        <f t="shared" si="1"/>
        <v>0</v>
      </c>
      <c r="F42" s="163"/>
    </row>
    <row r="43" spans="1:6" x14ac:dyDescent="0.2">
      <c r="A43" s="136" t="s">
        <v>13</v>
      </c>
      <c r="B43" s="213"/>
      <c r="C43" s="213"/>
      <c r="D43" s="213"/>
      <c r="E43" s="93">
        <f t="shared" si="1"/>
        <v>0</v>
      </c>
      <c r="F43" s="163"/>
    </row>
    <row r="44" spans="1:6" x14ac:dyDescent="0.2">
      <c r="A44" s="136" t="s">
        <v>14</v>
      </c>
      <c r="B44" s="213"/>
      <c r="C44" s="213"/>
      <c r="D44" s="213"/>
      <c r="E44" s="93">
        <f t="shared" si="1"/>
        <v>0</v>
      </c>
      <c r="F44" s="163"/>
    </row>
    <row r="45" spans="1:6" x14ac:dyDescent="0.2">
      <c r="A45" s="136" t="s">
        <v>15</v>
      </c>
      <c r="B45" s="213"/>
      <c r="C45" s="213"/>
      <c r="D45" s="213"/>
      <c r="E45" s="93">
        <f t="shared" si="1"/>
        <v>0</v>
      </c>
      <c r="F45" s="163"/>
    </row>
    <row r="46" spans="1:6" x14ac:dyDescent="0.2">
      <c r="A46" s="136" t="s">
        <v>16</v>
      </c>
      <c r="B46" s="213"/>
      <c r="C46" s="213"/>
      <c r="D46" s="213"/>
      <c r="E46" s="93">
        <f t="shared" si="1"/>
        <v>0</v>
      </c>
      <c r="F46" s="163"/>
    </row>
    <row r="47" spans="1:6" x14ac:dyDescent="0.2">
      <c r="A47" s="136" t="s">
        <v>220</v>
      </c>
      <c r="B47" s="317"/>
      <c r="C47" s="317"/>
      <c r="D47" s="213"/>
      <c r="E47" s="111">
        <f>SUM(B47:D47)</f>
        <v>0</v>
      </c>
      <c r="F47" s="163"/>
    </row>
    <row r="48" spans="1:6" x14ac:dyDescent="0.2">
      <c r="A48" s="136" t="s">
        <v>17</v>
      </c>
      <c r="B48" s="213"/>
      <c r="C48" s="213"/>
      <c r="D48" s="213"/>
      <c r="E48" s="93">
        <f t="shared" si="1"/>
        <v>0</v>
      </c>
      <c r="F48" s="163"/>
    </row>
    <row r="49" spans="1:6" x14ac:dyDescent="0.2">
      <c r="A49" s="136" t="s">
        <v>18</v>
      </c>
      <c r="B49" s="213"/>
      <c r="C49" s="213"/>
      <c r="D49" s="213"/>
      <c r="E49" s="93">
        <f t="shared" si="1"/>
        <v>0</v>
      </c>
      <c r="F49" s="163"/>
    </row>
    <row r="50" spans="1:6" x14ac:dyDescent="0.2">
      <c r="A50" s="136" t="s">
        <v>19</v>
      </c>
      <c r="B50" s="117">
        <f>(SUM('Page 1-Enrollment Plan'!D7:D17))*'Page 3-Assumptions'!$B$41</f>
        <v>0</v>
      </c>
      <c r="C50" s="213"/>
      <c r="D50" s="213"/>
      <c r="E50" s="93">
        <f t="shared" si="1"/>
        <v>0</v>
      </c>
      <c r="F50" s="163"/>
    </row>
    <row r="51" spans="1:6" x14ac:dyDescent="0.2">
      <c r="A51" s="136" t="s">
        <v>20</v>
      </c>
      <c r="B51" s="117">
        <f>('Page 3-Assumptions'!$B$42+'Page 3-Assumptions'!$B$43)*'Page 1-Enrollment Plan'!D20</f>
        <v>0</v>
      </c>
      <c r="C51" s="213"/>
      <c r="D51" s="213"/>
      <c r="E51" s="93">
        <f t="shared" si="1"/>
        <v>0</v>
      </c>
      <c r="F51" s="163"/>
    </row>
    <row r="52" spans="1:6" x14ac:dyDescent="0.2">
      <c r="A52" s="136" t="s">
        <v>264</v>
      </c>
      <c r="B52" s="117">
        <f>'Page 3-Assumptions'!E29</f>
        <v>0</v>
      </c>
      <c r="C52" s="213"/>
      <c r="D52" s="213"/>
      <c r="E52" s="93">
        <f t="shared" si="1"/>
        <v>0</v>
      </c>
      <c r="F52" s="163"/>
    </row>
    <row r="53" spans="1:6" x14ac:dyDescent="0.2">
      <c r="A53" s="136" t="s">
        <v>21</v>
      </c>
      <c r="B53" s="117">
        <f>'Page 3-Assumptions'!$E$28*(E31+E32)</f>
        <v>0</v>
      </c>
      <c r="C53" s="213"/>
      <c r="D53" s="213"/>
      <c r="E53" s="93">
        <f t="shared" si="1"/>
        <v>0</v>
      </c>
      <c r="F53" s="163"/>
    </row>
    <row r="54" spans="1:6" x14ac:dyDescent="0.2">
      <c r="A54" s="136" t="s">
        <v>22</v>
      </c>
      <c r="B54" s="117">
        <f>((E31+E32)/100)*0.75</f>
        <v>0</v>
      </c>
      <c r="C54" s="213"/>
      <c r="D54" s="213"/>
      <c r="E54" s="93">
        <f t="shared" si="1"/>
        <v>0</v>
      </c>
      <c r="F54" s="163"/>
    </row>
    <row r="55" spans="1:6" x14ac:dyDescent="0.2">
      <c r="A55" s="136" t="s">
        <v>23</v>
      </c>
      <c r="B55" s="213"/>
      <c r="C55" s="213"/>
      <c r="D55" s="213"/>
      <c r="E55" s="93">
        <f t="shared" si="1"/>
        <v>0</v>
      </c>
      <c r="F55" s="163"/>
    </row>
    <row r="56" spans="1:6" x14ac:dyDescent="0.2">
      <c r="A56" s="136" t="s">
        <v>24</v>
      </c>
      <c r="B56" s="117">
        <f>'Page 3-Assumptions'!$B$44*'Page 1-Enrollment Plan'!$D$20</f>
        <v>0</v>
      </c>
      <c r="C56" s="213"/>
      <c r="D56" s="213"/>
      <c r="E56" s="93">
        <f t="shared" si="1"/>
        <v>0</v>
      </c>
      <c r="F56" s="163"/>
    </row>
    <row r="57" spans="1:6" x14ac:dyDescent="0.2">
      <c r="A57" s="136" t="s">
        <v>42</v>
      </c>
      <c r="B57" s="117">
        <f>E5*'Page 3-Assumptions'!$B$45</f>
        <v>0</v>
      </c>
      <c r="C57" s="213"/>
      <c r="D57" s="213"/>
      <c r="E57" s="93">
        <f t="shared" si="1"/>
        <v>0</v>
      </c>
      <c r="F57" s="163"/>
    </row>
    <row r="58" spans="1:6" x14ac:dyDescent="0.2">
      <c r="A58" s="136" t="s">
        <v>25</v>
      </c>
      <c r="B58" s="117">
        <f>'Page 2-Staffing Plan'!E37*'Page 3-Assumptions'!$B$38</f>
        <v>0</v>
      </c>
      <c r="C58" s="213"/>
      <c r="D58" s="216"/>
      <c r="E58" s="93">
        <f t="shared" si="1"/>
        <v>0</v>
      </c>
      <c r="F58" s="163"/>
    </row>
    <row r="59" spans="1:6" x14ac:dyDescent="0.2">
      <c r="A59" s="136" t="s">
        <v>201</v>
      </c>
      <c r="B59" s="117">
        <f>E6*'Page 3-Assumptions'!E23</f>
        <v>0</v>
      </c>
      <c r="C59" s="213"/>
      <c r="D59" s="213"/>
      <c r="E59" s="93">
        <f t="shared" si="1"/>
        <v>0</v>
      </c>
      <c r="F59" s="163"/>
    </row>
    <row r="60" spans="1:6" x14ac:dyDescent="0.2">
      <c r="A60" s="136" t="s">
        <v>200</v>
      </c>
      <c r="B60" s="117">
        <f>B26*'Page 3-Assumptions'!E24</f>
        <v>0</v>
      </c>
      <c r="C60" s="213"/>
      <c r="D60" s="213"/>
      <c r="E60" s="93">
        <f t="shared" si="1"/>
        <v>0</v>
      </c>
      <c r="F60" s="163"/>
    </row>
    <row r="61" spans="1:6" x14ac:dyDescent="0.2">
      <c r="A61" s="136" t="s">
        <v>26</v>
      </c>
      <c r="B61" s="117">
        <f>'Page 3-Assumptions'!$B$46*'Page 1-Enrollment Plan'!$D$20</f>
        <v>0</v>
      </c>
      <c r="C61" s="213"/>
      <c r="D61" s="213"/>
      <c r="E61" s="93">
        <f t="shared" si="1"/>
        <v>0</v>
      </c>
      <c r="F61" s="163"/>
    </row>
    <row r="62" spans="1:6" x14ac:dyDescent="0.2">
      <c r="A62" s="136" t="s">
        <v>27</v>
      </c>
      <c r="B62" s="117">
        <f>E5*'Page 3-Assumptions'!$B$47</f>
        <v>0</v>
      </c>
      <c r="C62" s="213"/>
      <c r="D62" s="213"/>
      <c r="E62" s="93">
        <f t="shared" si="1"/>
        <v>0</v>
      </c>
      <c r="F62" s="163"/>
    </row>
    <row r="63" spans="1:6" x14ac:dyDescent="0.2">
      <c r="A63" s="136" t="s">
        <v>41</v>
      </c>
      <c r="B63" s="117">
        <f>E5*'Page 3-Assumptions'!$B$48</f>
        <v>0</v>
      </c>
      <c r="C63" s="213"/>
      <c r="D63" s="213"/>
      <c r="E63" s="93">
        <f t="shared" si="1"/>
        <v>0</v>
      </c>
      <c r="F63" s="163"/>
    </row>
    <row r="64" spans="1:6" x14ac:dyDescent="0.2">
      <c r="A64" s="136" t="s">
        <v>28</v>
      </c>
      <c r="B64" s="317"/>
      <c r="C64" s="213"/>
      <c r="D64" s="216"/>
      <c r="E64" s="93">
        <f t="shared" si="1"/>
        <v>0</v>
      </c>
      <c r="F64" s="163"/>
    </row>
    <row r="65" spans="1:6" x14ac:dyDescent="0.2">
      <c r="A65" s="136" t="s">
        <v>29</v>
      </c>
      <c r="B65" s="317"/>
      <c r="C65" s="213"/>
      <c r="D65" s="213"/>
      <c r="E65" s="93">
        <f t="shared" si="1"/>
        <v>0</v>
      </c>
      <c r="F65" s="163"/>
    </row>
    <row r="66" spans="1:6" x14ac:dyDescent="0.2">
      <c r="A66" s="136" t="s">
        <v>199</v>
      </c>
      <c r="B66" s="317"/>
      <c r="C66" s="213"/>
      <c r="D66" s="213"/>
      <c r="E66" s="93">
        <f t="shared" si="1"/>
        <v>0</v>
      </c>
      <c r="F66" s="163"/>
    </row>
    <row r="67" spans="1:6" x14ac:dyDescent="0.2">
      <c r="A67" s="136" t="s">
        <v>30</v>
      </c>
      <c r="B67" s="317"/>
      <c r="C67" s="213"/>
      <c r="D67" s="213"/>
      <c r="E67" s="93">
        <f t="shared" si="1"/>
        <v>0</v>
      </c>
      <c r="F67" s="163"/>
    </row>
    <row r="68" spans="1:6" x14ac:dyDescent="0.2">
      <c r="A68" s="136" t="s">
        <v>31</v>
      </c>
      <c r="B68" s="317"/>
      <c r="C68" s="213"/>
      <c r="D68" s="216"/>
      <c r="E68" s="93">
        <f t="shared" si="1"/>
        <v>0</v>
      </c>
      <c r="F68" s="163"/>
    </row>
    <row r="69" spans="1:6" x14ac:dyDescent="0.2">
      <c r="A69" s="136" t="s">
        <v>32</v>
      </c>
      <c r="B69" s="117">
        <f>'Page 3-Assumptions'!$B$49*'Page 1-Enrollment Plan'!D20</f>
        <v>0</v>
      </c>
      <c r="C69" s="213"/>
      <c r="D69" s="213"/>
      <c r="E69" s="93">
        <f t="shared" si="1"/>
        <v>0</v>
      </c>
      <c r="F69" s="163"/>
    </row>
    <row r="70" spans="1:6" x14ac:dyDescent="0.2">
      <c r="A70" s="136" t="s">
        <v>43</v>
      </c>
      <c r="B70" s="213"/>
      <c r="C70" s="213"/>
      <c r="D70" s="213"/>
      <c r="E70" s="93">
        <f t="shared" si="1"/>
        <v>0</v>
      </c>
      <c r="F70" s="163"/>
    </row>
    <row r="71" spans="1:6" x14ac:dyDescent="0.2">
      <c r="A71" s="136" t="s">
        <v>33</v>
      </c>
      <c r="B71" s="117">
        <f>('Page 3-Assumptions'!$B$50*'Page 1-Enrollment Plan'!D20)</f>
        <v>0</v>
      </c>
      <c r="C71" s="213"/>
      <c r="D71" s="213"/>
      <c r="E71" s="93">
        <f t="shared" si="1"/>
        <v>0</v>
      </c>
      <c r="F71" s="163"/>
    </row>
    <row r="72" spans="1:6" x14ac:dyDescent="0.2">
      <c r="A72" s="136" t="s">
        <v>34</v>
      </c>
      <c r="B72" s="215"/>
      <c r="C72" s="215"/>
      <c r="D72" s="215"/>
      <c r="E72" s="93">
        <f t="shared" si="1"/>
        <v>0</v>
      </c>
      <c r="F72" s="163"/>
    </row>
    <row r="73" spans="1:6" x14ac:dyDescent="0.2">
      <c r="A73" s="266" t="s">
        <v>40</v>
      </c>
      <c r="B73" s="260">
        <f>SUM(B31:B72)</f>
        <v>0</v>
      </c>
      <c r="C73" s="260">
        <f>SUM(C31:C72)</f>
        <v>0</v>
      </c>
      <c r="D73" s="260">
        <f>SUM(D31:D72)</f>
        <v>0</v>
      </c>
      <c r="E73" s="260">
        <f>SUM(E31:E72)</f>
        <v>0</v>
      </c>
      <c r="F73" s="163"/>
    </row>
    <row r="74" spans="1:6" x14ac:dyDescent="0.2">
      <c r="A74" s="141"/>
      <c r="B74" s="29"/>
      <c r="C74" s="29"/>
      <c r="D74" s="29"/>
      <c r="E74" s="6"/>
      <c r="F74" s="163"/>
    </row>
    <row r="75" spans="1:6" x14ac:dyDescent="0.2">
      <c r="A75" s="271" t="s">
        <v>82</v>
      </c>
      <c r="B75" s="260">
        <f>B28-B73</f>
        <v>0</v>
      </c>
      <c r="C75" s="260">
        <f>C28-C73</f>
        <v>0</v>
      </c>
      <c r="D75" s="260">
        <f>D28-D73</f>
        <v>0</v>
      </c>
      <c r="E75" s="260">
        <f>E28-E73</f>
        <v>0</v>
      </c>
      <c r="F75" s="163"/>
    </row>
    <row r="76" spans="1:6" x14ac:dyDescent="0.2">
      <c r="A76" s="140"/>
      <c r="B76" s="29"/>
      <c r="C76" s="29"/>
      <c r="D76" s="29"/>
      <c r="E76" s="6"/>
      <c r="F76" s="163"/>
    </row>
    <row r="77" spans="1:6" x14ac:dyDescent="0.2">
      <c r="A77" s="141" t="s">
        <v>176</v>
      </c>
      <c r="B77" s="29"/>
      <c r="C77" s="29"/>
      <c r="D77" s="32"/>
      <c r="E77" s="6"/>
      <c r="F77" s="163"/>
    </row>
    <row r="78" spans="1:6" x14ac:dyDescent="0.2">
      <c r="A78" s="285" t="s">
        <v>195</v>
      </c>
      <c r="B78" s="29">
        <v>0</v>
      </c>
      <c r="C78" s="29"/>
      <c r="D78" s="32"/>
      <c r="E78" s="6">
        <f>B78+C78+D78</f>
        <v>0</v>
      </c>
      <c r="F78" s="163"/>
    </row>
    <row r="79" spans="1:6" x14ac:dyDescent="0.2">
      <c r="A79" s="143" t="s">
        <v>136</v>
      </c>
      <c r="B79" s="284">
        <f>-(3%*(B28-((SUM(B15:B21)))))-('Page 5-Year 1'!B79+'Page 6-Year 2'!B79)</f>
        <v>0</v>
      </c>
      <c r="C79" s="29"/>
      <c r="D79" s="29"/>
      <c r="E79" s="6">
        <f>SUM(B79:D79)</f>
        <v>0</v>
      </c>
      <c r="F79" s="163"/>
    </row>
    <row r="80" spans="1:6" x14ac:dyDescent="0.2">
      <c r="A80" s="272" t="s">
        <v>45</v>
      </c>
      <c r="B80" s="270">
        <f>SUM(B75:B79)</f>
        <v>0</v>
      </c>
      <c r="C80" s="270">
        <f>SUM(C75:C79)</f>
        <v>0</v>
      </c>
      <c r="D80" s="270">
        <f>SUM(D75:D79)</f>
        <v>0</v>
      </c>
      <c r="E80" s="270">
        <f>SUM(E75:E79)</f>
        <v>0</v>
      </c>
      <c r="F80" s="163"/>
    </row>
    <row r="81" spans="1:6" ht="15" x14ac:dyDescent="0.25">
      <c r="A81" s="151"/>
      <c r="B81" s="101"/>
      <c r="C81" s="101"/>
      <c r="D81" s="101"/>
      <c r="E81" s="152"/>
      <c r="F81" s="163"/>
    </row>
    <row r="82" spans="1:6" x14ac:dyDescent="0.2">
      <c r="A82" s="142" t="s">
        <v>95</v>
      </c>
      <c r="B82" s="18"/>
      <c r="C82" s="18"/>
      <c r="D82" s="18"/>
      <c r="E82" s="36">
        <f>'Page 6-Year 2'!E83</f>
        <v>0</v>
      </c>
      <c r="F82" s="163"/>
    </row>
    <row r="83" spans="1:6" x14ac:dyDescent="0.2">
      <c r="A83" s="142" t="s">
        <v>96</v>
      </c>
      <c r="B83" s="18"/>
      <c r="C83" s="18"/>
      <c r="D83" s="18"/>
      <c r="E83" s="36">
        <f>E75+E78+E82</f>
        <v>0</v>
      </c>
      <c r="F83" s="163"/>
    </row>
    <row r="84" spans="1:6" x14ac:dyDescent="0.2">
      <c r="A84" s="143" t="s">
        <v>97</v>
      </c>
      <c r="B84" s="18"/>
      <c r="C84" s="18"/>
      <c r="D84" s="18"/>
      <c r="E84" s="32">
        <f>'Page 6-Year 2'!E84-E79</f>
        <v>0</v>
      </c>
      <c r="F84" s="163"/>
    </row>
    <row r="85" spans="1:6" x14ac:dyDescent="0.2">
      <c r="A85" s="143" t="s">
        <v>98</v>
      </c>
      <c r="B85" s="18"/>
      <c r="C85" s="18"/>
      <c r="D85" s="18"/>
      <c r="E85" s="32">
        <f>E83-E84</f>
        <v>0</v>
      </c>
      <c r="F85" s="163"/>
    </row>
    <row r="86" spans="1:6" x14ac:dyDescent="0.2">
      <c r="A86" s="144" t="s">
        <v>99</v>
      </c>
      <c r="B86" s="18"/>
      <c r="C86" s="18"/>
      <c r="D86" s="18"/>
      <c r="E86" s="145" t="e">
        <f>E85/E73</f>
        <v>#DIV/0!</v>
      </c>
      <c r="F86" s="165"/>
    </row>
    <row r="87" spans="1:6" x14ac:dyDescent="0.2">
      <c r="A87" s="153"/>
      <c r="B87" s="88"/>
      <c r="C87" s="88"/>
      <c r="D87" s="88"/>
      <c r="E87" s="89"/>
      <c r="F87" s="166"/>
    </row>
  </sheetData>
  <sheetProtection password="DF6E" sheet="1"/>
  <mergeCells count="1">
    <mergeCell ref="B3:E3"/>
  </mergeCells>
  <phoneticPr fontId="2" type="noConversion"/>
  <printOptions horizontalCentered="1"/>
  <pageMargins left="0.25" right="0.25" top="0.43" bottom="0.66" header="0.25" footer="0.5"/>
  <pageSetup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33</vt:i4>
      </vt:variant>
    </vt:vector>
  </HeadingPairs>
  <TitlesOfParts>
    <vt:vector size="47" baseType="lpstr">
      <vt:lpstr>Instructions</vt:lpstr>
      <vt:lpstr>Cover Page</vt:lpstr>
      <vt:lpstr>Page 1-Enrollment Plan</vt:lpstr>
      <vt:lpstr>Page 2-Staffing Plan</vt:lpstr>
      <vt:lpstr>Page 3-Assumptions</vt:lpstr>
      <vt:lpstr>Page 4-Year 0</vt:lpstr>
      <vt:lpstr>Page 5-Year 1</vt:lpstr>
      <vt:lpstr>Page 6-Year 2</vt:lpstr>
      <vt:lpstr>Page 7-Year 3</vt:lpstr>
      <vt:lpstr>Page 8-Year 4</vt:lpstr>
      <vt:lpstr>Page 9-Year 5</vt:lpstr>
      <vt:lpstr>Page 10-6 yr Budget-detail</vt:lpstr>
      <vt:lpstr>Page 11-6 yr Budget Summary</vt:lpstr>
      <vt:lpstr>Support-CDE start-up grant</vt:lpstr>
      <vt:lpstr>__FTE1</vt:lpstr>
      <vt:lpstr>__FTE2</vt:lpstr>
      <vt:lpstr>__fTE3</vt:lpstr>
      <vt:lpstr>__FTE4</vt:lpstr>
      <vt:lpstr>'Page 11-6 yr Budget Summary'!_FTE1</vt:lpstr>
      <vt:lpstr>'Page 11-6 yr Budget Summary'!_FTE2</vt:lpstr>
      <vt:lpstr>'Page 11-6 yr Budget Summary'!_fTE3</vt:lpstr>
      <vt:lpstr>'Page 11-6 yr Budget Summary'!_FTE4</vt:lpstr>
      <vt:lpstr>'Page 5-Year 1'!FPC</vt:lpstr>
      <vt:lpstr>'Page 6-Year 2'!FPC</vt:lpstr>
      <vt:lpstr>'Page 7-Year 3'!FPC</vt:lpstr>
      <vt:lpstr>'Page 8-Year 4'!FPC</vt:lpstr>
      <vt:lpstr>'Page 9-Year 5'!FPC</vt:lpstr>
      <vt:lpstr>FPC</vt:lpstr>
      <vt:lpstr>'Page 11-6 yr Budget Summary'!FTE0</vt:lpstr>
      <vt:lpstr>FTE0</vt:lpstr>
      <vt:lpstr>'Cover Page'!Print_Area</vt:lpstr>
      <vt:lpstr>'Page 10-6 yr Budget-detail'!Print_Area</vt:lpstr>
      <vt:lpstr>'Page 2-Staffing Plan'!Print_Area</vt:lpstr>
      <vt:lpstr>'Page 4-Year 0'!Print_Area</vt:lpstr>
      <vt:lpstr>'Page 5-Year 1'!Print_Area</vt:lpstr>
      <vt:lpstr>'Page 6-Year 2'!Print_Area</vt:lpstr>
      <vt:lpstr>'Page 7-Year 3'!Print_Area</vt:lpstr>
      <vt:lpstr>'Page 8-Year 4'!Print_Area</vt:lpstr>
      <vt:lpstr>'Page 9-Year 5'!Print_Area</vt:lpstr>
      <vt:lpstr>'Page 10-6 yr Budget-detail'!Print_Titles</vt:lpstr>
      <vt:lpstr>'Page 11-6 yr Budget Summary'!Print_Titles</vt:lpstr>
      <vt:lpstr>'Page 4-Year 0'!Print_Titles</vt:lpstr>
      <vt:lpstr>'Page 5-Year 1'!Print_Titles</vt:lpstr>
      <vt:lpstr>'Page 6-Year 2'!Print_Titles</vt:lpstr>
      <vt:lpstr>'Page 7-Year 3'!Print_Titles</vt:lpstr>
      <vt:lpstr>'Page 8-Year 4'!Print_Titles</vt:lpstr>
      <vt:lpstr>'Page 9-Year 5'!Print_Titles</vt:lpstr>
    </vt:vector>
  </TitlesOfParts>
  <Company>Abstract Insights, LLC.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Deacon</dc:creator>
  <cp:lastModifiedBy>Dinnen, Janet</cp:lastModifiedBy>
  <cp:lastPrinted>2014-06-24T22:11:44Z</cp:lastPrinted>
  <dcterms:created xsi:type="dcterms:W3CDTF">2009-05-20T22:46:14Z</dcterms:created>
  <dcterms:modified xsi:type="dcterms:W3CDTF">2017-08-21T20:05:32Z</dcterms:modified>
</cp:coreProperties>
</file>